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showHorizontalScroll="0" showVerticalScroll="0" xWindow="120" yWindow="60" windowWidth="15180" windowHeight="9345" activeTab="1"/>
  </bookViews>
  <sheets>
    <sheet name="Uitleg" sheetId="3" r:id="rId1"/>
    <sheet name="krachten" sheetId="1" r:id="rId2"/>
    <sheet name="Blad2" sheetId="2" state="hidden" r:id="rId3"/>
  </sheets>
  <definedNames>
    <definedName name="_c">krachten!$P$7</definedName>
    <definedName name="a">Blad2!$G$1</definedName>
    <definedName name="berekend">krachten!$L$12</definedName>
    <definedName name="deg">Blad2!$I$1</definedName>
    <definedName name="Fa">Blad2!$D$1</definedName>
    <definedName name="Fb">Blad2!$D$2</definedName>
    <definedName name="Fbh">Blad2!$B$13</definedName>
    <definedName name="Fbv">Blad2!$C$16</definedName>
    <definedName name="Fh">Blad2!$B$24</definedName>
    <definedName name="Fr">krachten!$P$6</definedName>
    <definedName name="Fv">Blad2!$C$20</definedName>
    <definedName name="getekend">krachten!$L$11</definedName>
    <definedName name="hoek">Blad2!$O$1</definedName>
    <definedName name="pijl">Blad2!$L$1</definedName>
    <definedName name="x">Blad2!$B$28</definedName>
    <definedName name="y">Blad2!$C$28</definedName>
  </definedNames>
  <calcPr calcId="145621"/>
</workbook>
</file>

<file path=xl/calcChain.xml><?xml version="1.0" encoding="utf-8"?>
<calcChain xmlns="http://schemas.openxmlformats.org/spreadsheetml/2006/main">
  <c r="D2" i="2" l="1"/>
  <c r="G1" i="2"/>
  <c r="D1" i="2"/>
  <c r="B5" i="2" s="1"/>
  <c r="I1" i="2"/>
  <c r="C9" i="2" s="1"/>
  <c r="I4" i="2" s="1"/>
  <c r="B16" i="2"/>
  <c r="N15" i="2" s="1"/>
  <c r="K15" i="2"/>
  <c r="O12" i="2"/>
  <c r="L12" i="2"/>
  <c r="C5" i="2"/>
  <c r="O4" i="2" s="1"/>
  <c r="O5" i="2" s="1"/>
  <c r="C4" i="2"/>
  <c r="B23" i="2"/>
  <c r="F13" i="2"/>
  <c r="N19" i="1"/>
  <c r="N18" i="1"/>
  <c r="N16" i="1"/>
  <c r="N15" i="1"/>
  <c r="N14" i="1"/>
  <c r="N4" i="2" l="1"/>
  <c r="N5" i="2" s="1"/>
  <c r="K4" i="2"/>
  <c r="K5" i="2" s="1"/>
  <c r="P6" i="1"/>
  <c r="L4" i="2"/>
  <c r="L5" i="2" s="1"/>
  <c r="C20" i="2"/>
  <c r="C16" i="2"/>
  <c r="O8" i="2"/>
  <c r="O9" i="2" s="1"/>
  <c r="L8" i="2"/>
  <c r="L9" i="2" s="1"/>
  <c r="C28" i="2"/>
  <c r="I5" i="2" s="1"/>
  <c r="F16" i="2"/>
  <c r="F15" i="2"/>
  <c r="F12" i="2"/>
  <c r="B9" i="2"/>
  <c r="H4" i="2" s="1"/>
  <c r="B24" i="2" l="1"/>
  <c r="B13" i="2"/>
  <c r="K8" i="2"/>
  <c r="K9" i="2" s="1"/>
  <c r="N8" i="2"/>
  <c r="N9" i="2" s="1"/>
  <c r="B28" i="2"/>
  <c r="H5" i="2" s="1"/>
  <c r="E15" i="2"/>
  <c r="E13" i="2"/>
  <c r="E12" i="2"/>
  <c r="O27" i="2"/>
  <c r="L27" i="2"/>
  <c r="P7" i="1"/>
  <c r="K16" i="2"/>
  <c r="O15" i="2"/>
  <c r="O16" i="2"/>
  <c r="N16" i="2"/>
  <c r="L15" i="2"/>
  <c r="L16" i="2" s="1"/>
  <c r="N29" i="1"/>
  <c r="N28" i="1"/>
  <c r="F20" i="2"/>
  <c r="F19" i="2"/>
  <c r="F24" i="2"/>
  <c r="N26" i="1"/>
  <c r="N27" i="2" l="1"/>
  <c r="N28" i="2" s="1"/>
  <c r="K27" i="2"/>
  <c r="K28" i="2" s="1"/>
  <c r="K12" i="2"/>
  <c r="K13" i="2" s="1"/>
  <c r="O13" i="2"/>
  <c r="N12" i="2"/>
  <c r="N13" i="2" s="1"/>
  <c r="L13" i="2"/>
  <c r="N22" i="1"/>
  <c r="N21" i="1"/>
  <c r="E24" i="2"/>
  <c r="E23" i="2"/>
  <c r="E20" i="2"/>
  <c r="N24" i="1"/>
  <c r="L28" i="2"/>
  <c r="O28" i="2"/>
</calcChain>
</file>

<file path=xl/sharedStrings.xml><?xml version="1.0" encoding="utf-8"?>
<sst xmlns="http://schemas.openxmlformats.org/spreadsheetml/2006/main" count="27" uniqueCount="21">
  <si>
    <t>Fa</t>
  </si>
  <si>
    <t>N</t>
  </si>
  <si>
    <t>Fb=</t>
  </si>
  <si>
    <t>Fa=</t>
  </si>
  <si>
    <t>a=</t>
  </si>
  <si>
    <t>Fb</t>
  </si>
  <si>
    <t>Fb_h</t>
  </si>
  <si>
    <t>Fb_v</t>
  </si>
  <si>
    <t>Fv</t>
  </si>
  <si>
    <t>Fh</t>
  </si>
  <si>
    <t>Fr</t>
  </si>
  <si>
    <t>°</t>
  </si>
  <si>
    <t>a =</t>
  </si>
  <si>
    <t>c =</t>
  </si>
  <si>
    <r>
      <t>F</t>
    </r>
    <r>
      <rPr>
        <vertAlign val="subscript"/>
        <sz val="10"/>
        <rFont val="Arial"/>
        <family val="2"/>
      </rPr>
      <t>a</t>
    </r>
    <r>
      <rPr>
        <sz val="10"/>
        <rFont val="Arial"/>
        <family val="2"/>
      </rPr>
      <t xml:space="preserve"> =</t>
    </r>
  </si>
  <si>
    <r>
      <t>F</t>
    </r>
    <r>
      <rPr>
        <vertAlign val="subscript"/>
        <sz val="10"/>
        <rFont val="Arial"/>
        <family val="2"/>
      </rPr>
      <t>b</t>
    </r>
    <r>
      <rPr>
        <sz val="10"/>
        <rFont val="Arial"/>
        <family val="2"/>
      </rPr>
      <t xml:space="preserve"> =</t>
    </r>
  </si>
  <si>
    <r>
      <t>F</t>
    </r>
    <r>
      <rPr>
        <vertAlign val="subscript"/>
        <sz val="10"/>
        <rFont val="Arial"/>
        <family val="2"/>
      </rPr>
      <t>r</t>
    </r>
    <r>
      <rPr>
        <sz val="10"/>
        <rFont val="Arial"/>
        <family val="2"/>
      </rPr>
      <t xml:space="preserve"> =</t>
    </r>
  </si>
  <si>
    <t>Getekend</t>
  </si>
  <si>
    <t>Berekend</t>
  </si>
  <si>
    <t>pijllengte</t>
  </si>
  <si>
    <t>pijlhoek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</si>
</sst>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font>
    <font>
      <sz val="10"/>
      <color indexed="9"/>
      <name val="Arial"/>
      <family val="2"/>
    </font>
    <font>
      <sz val="10"/>
      <name val="Arial Greek"/>
      <family val="2"/>
      <charset val="161"/>
    </font>
    <font>
      <vertAlign val="subscript"/>
      <sz val="10"/>
      <name val="Arial"/>
      <family val="2"/>
    </font>
    <font>
      <sz val="8"/>
      <name val="Arial"/>
      <family val="2"/>
    </font>
    <font>
      <sz val="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0" fillId="0" borderId="0" xfId="0" applyAlignment="1">
      <alignment horizontal="right"/>
    </xf>
    <xf numFmtId="164" fontId="0" fillId="0" borderId="0" xfId="0" applyNumberFormat="1"/>
    <xf numFmtId="0" fontId="2" fillId="0" borderId="0" xfId="0" applyFont="1" applyAlignment="1">
      <alignment horizontal="right"/>
    </xf>
    <xf numFmtId="164" fontId="0" fillId="0" borderId="0" xfId="0" applyNumberFormat="1" applyAlignment="1">
      <alignment horizontal="right"/>
    </xf>
    <xf numFmtId="0" fontId="0" fillId="0" borderId="0" xfId="0" applyProtection="1">
      <protection locked="0"/>
    </xf>
    <xf numFmtId="0" fontId="0" fillId="0" borderId="0" xfId="0" applyNumberFormat="1"/>
    <xf numFmtId="0" fontId="0" fillId="0" borderId="0" xfId="0" applyAlignment="1">
      <alignment horizontal="left"/>
    </xf>
    <xf numFmtId="0" fontId="0" fillId="0" borderId="0" xfId="0" applyAlignment="1">
      <alignment horizontal="left"/>
    </xf>
    <xf numFmtId="164" fontId="0" fillId="0" borderId="0" xfId="0" applyNumberFormat="1" applyAlignment="1">
      <alignment horizontal="left"/>
    </xf>
    <xf numFmtId="0" fontId="0" fillId="0" borderId="0" xfId="0" applyAlignment="1">
      <alignment horizontal="right"/>
    </xf>
  </cellXfs>
  <cellStyles count="1">
    <cellStyle name="Standaard" xfId="0" builtinId="0"/>
  </cellStyles>
  <dxfs count="2">
    <dxf>
      <font>
        <condense val="0"/>
        <extend val="0"/>
        <color indexed="55"/>
      </font>
      <fill>
        <patternFill patternType="mediumGray">
          <fgColor indexed="9"/>
          <bgColor indexed="22"/>
        </patternFill>
      </fill>
    </dxf>
    <dxf>
      <font>
        <condense val="0"/>
        <extend val="0"/>
        <color indexed="55"/>
      </font>
      <fill>
        <patternFill patternType="mediumGray">
          <fgColor indexed="9"/>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79176FB0-B7F2-11CE-97EF-00AA006D2776}" ax:persistence="persistStreamInit" r:id="rId1"/>
</file>

<file path=xl/activeX/activeX2.xml><?xml version="1.0" encoding="utf-8"?>
<ax:ocx xmlns:ax="http://schemas.microsoft.com/office/2006/activeX" xmlns:r="http://schemas.openxmlformats.org/officeDocument/2006/relationships" ax:classid="{79176FB0-B7F2-11CE-97EF-00AA006D2776}" ax:persistence="persistStreamInit" r:id="rId1"/>
</file>

<file path=xl/activeX/activeX3.xml><?xml version="1.0" encoding="utf-8"?>
<ax:ocx xmlns:ax="http://schemas.microsoft.com/office/2006/activeX" xmlns:r="http://schemas.openxmlformats.org/officeDocument/2006/relationships" ax:classid="{79176FB0-B7F2-11CE-97EF-00AA006D2776}"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03448275862072E-2"/>
          <c:y val="7.0512930865839818E-2"/>
          <c:w val="0.91133004926108374"/>
          <c:h val="0.89262960209710862"/>
        </c:manualLayout>
      </c:layout>
      <c:scatterChart>
        <c:scatterStyle val="lineMarker"/>
        <c:varyColors val="0"/>
        <c:ser>
          <c:idx val="0"/>
          <c:order val="0"/>
          <c:tx>
            <c:v>Fa</c:v>
          </c:tx>
          <c:spPr>
            <a:ln w="38100">
              <a:solidFill>
                <a:srgbClr val="FF0000"/>
              </a:solidFill>
              <a:prstDash val="solid"/>
            </a:ln>
          </c:spPr>
          <c:marker>
            <c:symbol val="none"/>
          </c:marker>
          <c:dLbls>
            <c:dLbl>
              <c:idx val="0"/>
              <c:delete val="1"/>
            </c:dLbl>
            <c:dLbl>
              <c:idx val="1"/>
              <c:layout>
                <c:manualLayout>
                  <c:x val="-3.0492610837438441E-2"/>
                  <c:y val="2.2396919852908596E-2"/>
                </c:manualLayout>
              </c:layout>
              <c:tx>
                <c:rich>
                  <a:bodyPr/>
                  <a:lstStyle/>
                  <a:p>
                    <a:r>
                      <a:rPr lang="nl-NL" sz="1675" b="0" i="0" u="none" strike="noStrike" baseline="0">
                        <a:solidFill>
                          <a:srgbClr val="FF0000"/>
                        </a:solidFill>
                        <a:latin typeface="Arial"/>
                        <a:cs typeface="Arial"/>
                      </a:rPr>
                      <a:t>F</a:t>
                    </a:r>
                    <a:r>
                      <a:rPr lang="nl-NL" sz="1675" b="0" i="0" u="none" strike="noStrike" baseline="-25000">
                        <a:solidFill>
                          <a:srgbClr val="FF0000"/>
                        </a:solidFill>
                        <a:latin typeface="Arial"/>
                        <a:cs typeface="Arial"/>
                      </a:rPr>
                      <a:t>a</a:t>
                    </a:r>
                  </a:p>
                </c:rich>
              </c:tx>
              <c:dLblPos val="r"/>
              <c:showLegendKey val="0"/>
              <c:showVal val="0"/>
              <c:showCatName val="0"/>
              <c:showSerName val="0"/>
              <c:showPercent val="0"/>
              <c:showBubbleSize val="0"/>
            </c:dLbl>
            <c:spPr>
              <a:noFill/>
              <a:ln w="25400">
                <a:noFill/>
              </a:ln>
            </c:spPr>
            <c:txPr>
              <a:bodyPr/>
              <a:lstStyle/>
              <a:p>
                <a:pPr>
                  <a:defRPr sz="1675" b="0" i="0" u="none" strike="noStrike" baseline="0">
                    <a:solidFill>
                      <a:srgbClr val="FF0000"/>
                    </a:solidFill>
                    <a:latin typeface="Arial"/>
                    <a:ea typeface="Arial"/>
                    <a:cs typeface="Arial"/>
                  </a:defRPr>
                </a:pPr>
                <a:endParaRPr lang="nl-NL"/>
              </a:p>
            </c:txPr>
            <c:showLegendKey val="0"/>
            <c:showVal val="0"/>
            <c:showCatName val="1"/>
            <c:showSerName val="0"/>
            <c:showPercent val="0"/>
            <c:showBubbleSize val="0"/>
            <c:showLeaderLines val="0"/>
          </c:dLbls>
          <c:xVal>
            <c:numRef>
              <c:f>Blad2!$B$4:$B$5</c:f>
              <c:numCache>
                <c:formatCode>0.0</c:formatCode>
                <c:ptCount val="2"/>
                <c:pt idx="0">
                  <c:v>0</c:v>
                </c:pt>
                <c:pt idx="1">
                  <c:v>350</c:v>
                </c:pt>
              </c:numCache>
            </c:numRef>
          </c:xVal>
          <c:yVal>
            <c:numRef>
              <c:f>Blad2!$C$4:$C$5</c:f>
              <c:numCache>
                <c:formatCode>0.0</c:formatCode>
                <c:ptCount val="2"/>
                <c:pt idx="0">
                  <c:v>0</c:v>
                </c:pt>
                <c:pt idx="1">
                  <c:v>0</c:v>
                </c:pt>
              </c:numCache>
            </c:numRef>
          </c:yVal>
          <c:smooth val="0"/>
        </c:ser>
        <c:ser>
          <c:idx val="11"/>
          <c:order val="1"/>
          <c:tx>
            <c:v>pijl a1</c:v>
          </c:tx>
          <c:spPr>
            <a:ln w="38100">
              <a:solidFill>
                <a:srgbClr val="FF0000"/>
              </a:solidFill>
              <a:prstDash val="solid"/>
            </a:ln>
          </c:spPr>
          <c:marker>
            <c:symbol val="none"/>
          </c:marker>
          <c:xVal>
            <c:numRef>
              <c:f>Blad2!$K$4:$K$5</c:f>
              <c:numCache>
                <c:formatCode>General</c:formatCode>
                <c:ptCount val="2"/>
                <c:pt idx="0" formatCode="0.0">
                  <c:v>350</c:v>
                </c:pt>
                <c:pt idx="1">
                  <c:v>336.40538319445022</c:v>
                </c:pt>
              </c:numCache>
            </c:numRef>
          </c:xVal>
          <c:yVal>
            <c:numRef>
              <c:f>Blad2!$L$4:$L$5</c:f>
              <c:numCache>
                <c:formatCode>General</c:formatCode>
                <c:ptCount val="2"/>
                <c:pt idx="0" formatCode="0.0">
                  <c:v>0</c:v>
                </c:pt>
                <c:pt idx="1">
                  <c:v>6.3392739261104918</c:v>
                </c:pt>
              </c:numCache>
            </c:numRef>
          </c:yVal>
          <c:smooth val="0"/>
        </c:ser>
        <c:ser>
          <c:idx val="12"/>
          <c:order val="2"/>
          <c:tx>
            <c:v>pijl a2</c:v>
          </c:tx>
          <c:spPr>
            <a:ln w="38100">
              <a:solidFill>
                <a:srgbClr val="FF0000"/>
              </a:solidFill>
              <a:prstDash val="solid"/>
            </a:ln>
          </c:spPr>
          <c:marker>
            <c:symbol val="none"/>
          </c:marker>
          <c:xVal>
            <c:numRef>
              <c:f>Blad2!$N$4:$N$5</c:f>
              <c:numCache>
                <c:formatCode>General</c:formatCode>
                <c:ptCount val="2"/>
                <c:pt idx="0" formatCode="0.0">
                  <c:v>350</c:v>
                </c:pt>
                <c:pt idx="1">
                  <c:v>336.40538319445022</c:v>
                </c:pt>
              </c:numCache>
            </c:numRef>
          </c:xVal>
          <c:yVal>
            <c:numRef>
              <c:f>Blad2!$O$4:$O$5</c:f>
              <c:numCache>
                <c:formatCode>General</c:formatCode>
                <c:ptCount val="2"/>
                <c:pt idx="0" formatCode="0.0">
                  <c:v>0</c:v>
                </c:pt>
                <c:pt idx="1">
                  <c:v>-6.3392739261104918</c:v>
                </c:pt>
              </c:numCache>
            </c:numRef>
          </c:yVal>
          <c:smooth val="0"/>
        </c:ser>
        <c:ser>
          <c:idx val="1"/>
          <c:order val="3"/>
          <c:tx>
            <c:v>Fb</c:v>
          </c:tx>
          <c:spPr>
            <a:ln w="38100">
              <a:solidFill>
                <a:srgbClr val="339966"/>
              </a:solidFill>
              <a:prstDash val="solid"/>
            </a:ln>
          </c:spPr>
          <c:marker>
            <c:symbol val="none"/>
          </c:marker>
          <c:dLbls>
            <c:dLbl>
              <c:idx val="0"/>
              <c:delete val="1"/>
            </c:dLbl>
            <c:dLbl>
              <c:idx val="1"/>
              <c:layout>
                <c:manualLayout>
                  <c:x val="-3.1879808127432331E-2"/>
                  <c:y val="-3.7689977929685758E-2"/>
                </c:manualLayout>
              </c:layout>
              <c:tx>
                <c:rich>
                  <a:bodyPr/>
                  <a:lstStyle/>
                  <a:p>
                    <a:r>
                      <a:rPr lang="nl-NL" sz="1675" b="0" i="0" u="none" strike="noStrike" baseline="0">
                        <a:solidFill>
                          <a:srgbClr val="008000"/>
                        </a:solidFill>
                        <a:latin typeface="Arial"/>
                        <a:cs typeface="Arial"/>
                      </a:rPr>
                      <a:t>F</a:t>
                    </a:r>
                    <a:r>
                      <a:rPr lang="nl-NL" sz="1675" b="0" i="0" u="none" strike="noStrike" baseline="-25000">
                        <a:solidFill>
                          <a:srgbClr val="008000"/>
                        </a:solidFill>
                        <a:latin typeface="Arial"/>
                        <a:cs typeface="Arial"/>
                      </a:rPr>
                      <a:t>b</a:t>
                    </a:r>
                  </a:p>
                </c:rich>
              </c:tx>
              <c:dLblPos val="r"/>
              <c:showLegendKey val="0"/>
              <c:showVal val="0"/>
              <c:showCatName val="0"/>
              <c:showSerName val="0"/>
              <c:showPercent val="0"/>
              <c:showBubbleSize val="0"/>
            </c:dLbl>
            <c:spPr>
              <a:noFill/>
              <a:ln w="25400">
                <a:noFill/>
              </a:ln>
            </c:spPr>
            <c:txPr>
              <a:bodyPr/>
              <a:lstStyle/>
              <a:p>
                <a:pPr>
                  <a:defRPr sz="1675" b="0" i="0" u="none" strike="noStrike" baseline="0">
                    <a:solidFill>
                      <a:srgbClr val="008000"/>
                    </a:solidFill>
                    <a:latin typeface="Arial"/>
                    <a:ea typeface="Arial"/>
                    <a:cs typeface="Arial"/>
                  </a:defRPr>
                </a:pPr>
                <a:endParaRPr lang="nl-NL"/>
              </a:p>
            </c:txPr>
            <c:showLegendKey val="0"/>
            <c:showVal val="0"/>
            <c:showCatName val="1"/>
            <c:showSerName val="0"/>
            <c:showPercent val="0"/>
            <c:showBubbleSize val="0"/>
            <c:showLeaderLines val="0"/>
          </c:dLbls>
          <c:xVal>
            <c:numRef>
              <c:f>Blad2!$B$8:$B$9</c:f>
              <c:numCache>
                <c:formatCode>0.0</c:formatCode>
                <c:ptCount val="2"/>
                <c:pt idx="0">
                  <c:v>0</c:v>
                </c:pt>
                <c:pt idx="1">
                  <c:v>170.82939009183607</c:v>
                </c:pt>
              </c:numCache>
            </c:numRef>
          </c:xVal>
          <c:yVal>
            <c:numRef>
              <c:f>Blad2!$C$8:$C$9</c:f>
              <c:numCache>
                <c:formatCode>0.0</c:formatCode>
                <c:ptCount val="2"/>
                <c:pt idx="0">
                  <c:v>0</c:v>
                </c:pt>
                <c:pt idx="1">
                  <c:v>383.68909220989235</c:v>
                </c:pt>
              </c:numCache>
            </c:numRef>
          </c:yVal>
          <c:smooth val="0"/>
        </c:ser>
        <c:ser>
          <c:idx val="13"/>
          <c:order val="4"/>
          <c:tx>
            <c:v>pijl b1</c:v>
          </c:tx>
          <c:spPr>
            <a:ln w="38100">
              <a:solidFill>
                <a:srgbClr val="339966"/>
              </a:solidFill>
              <a:prstDash val="solid"/>
            </a:ln>
          </c:spPr>
          <c:marker>
            <c:symbol val="none"/>
          </c:marker>
          <c:xVal>
            <c:numRef>
              <c:f>Blad2!$K$8:$K$9</c:f>
              <c:numCache>
                <c:formatCode>General</c:formatCode>
                <c:ptCount val="2"/>
                <c:pt idx="0" formatCode="0.0">
                  <c:v>170.82939009183607</c:v>
                </c:pt>
                <c:pt idx="1">
                  <c:v>159.5087463884945</c:v>
                </c:pt>
              </c:numCache>
            </c:numRef>
          </c:xVal>
          <c:yVal>
            <c:numRef>
              <c:f>Blad2!$L$8:$L$9</c:f>
              <c:numCache>
                <c:formatCode>General</c:formatCode>
                <c:ptCount val="2"/>
                <c:pt idx="0" formatCode="0.0">
                  <c:v>383.68909220989235</c:v>
                </c:pt>
                <c:pt idx="1">
                  <c:v>373.84820677503473</c:v>
                </c:pt>
              </c:numCache>
            </c:numRef>
          </c:yVal>
          <c:smooth val="0"/>
        </c:ser>
        <c:ser>
          <c:idx val="14"/>
          <c:order val="5"/>
          <c:tx>
            <c:v>pijl b2</c:v>
          </c:tx>
          <c:spPr>
            <a:ln w="38100">
              <a:solidFill>
                <a:srgbClr val="339966"/>
              </a:solidFill>
              <a:prstDash val="solid"/>
            </a:ln>
          </c:spPr>
          <c:marker>
            <c:symbol val="none"/>
          </c:marker>
          <c:xVal>
            <c:numRef>
              <c:f>Blad2!$N$8:$N$9</c:f>
              <c:numCache>
                <c:formatCode>General</c:formatCode>
                <c:ptCount val="2"/>
                <c:pt idx="0" formatCode="0.0">
                  <c:v>170.82939009183607</c:v>
                </c:pt>
                <c:pt idx="1">
                  <c:v>171.09117618839534</c:v>
                </c:pt>
              </c:numCache>
            </c:numRef>
          </c:xVal>
          <c:yVal>
            <c:numRef>
              <c:f>Blad2!$O$8:$O$9</c:f>
              <c:numCache>
                <c:formatCode>General</c:formatCode>
                <c:ptCount val="2"/>
                <c:pt idx="0" formatCode="0.0">
                  <c:v>383.68909220989235</c:v>
                </c:pt>
                <c:pt idx="1">
                  <c:v>368.69137678254646</c:v>
                </c:pt>
              </c:numCache>
            </c:numRef>
          </c:yVal>
          <c:smooth val="0"/>
        </c:ser>
        <c:ser>
          <c:idx val="3"/>
          <c:order val="6"/>
          <c:tx>
            <c:v>Fb_v</c:v>
          </c:tx>
          <c:spPr>
            <a:ln w="25400">
              <a:solidFill>
                <a:srgbClr val="339966"/>
              </a:solidFill>
              <a:prstDash val="solid"/>
            </a:ln>
          </c:spPr>
          <c:marker>
            <c:symbol val="none"/>
          </c:marker>
          <c:dLbls>
            <c:dLbl>
              <c:idx val="0"/>
              <c:delete val="1"/>
            </c:dLbl>
            <c:dLbl>
              <c:idx val="1"/>
              <c:layout>
                <c:manualLayout>
                  <c:x val="-1.0377668308702799E-2"/>
                  <c:y val="3.1220386325566788E-2"/>
                </c:manualLayout>
              </c:layout>
              <c:tx>
                <c:rich>
                  <a:bodyPr/>
                  <a:lstStyle/>
                  <a:p>
                    <a:pPr>
                      <a:defRPr sz="1675" b="0" i="0" u="none" strike="noStrike" baseline="0">
                        <a:solidFill>
                          <a:srgbClr val="339966"/>
                        </a:solidFill>
                        <a:latin typeface="Arial"/>
                        <a:ea typeface="Arial"/>
                        <a:cs typeface="Arial"/>
                      </a:defRPr>
                    </a:pPr>
                    <a:r>
                      <a:rPr lang="nl-NL" sz="1675" b="0" i="0" u="none" strike="noStrike" baseline="0">
                        <a:solidFill>
                          <a:srgbClr val="339966"/>
                        </a:solidFill>
                        <a:latin typeface="Arial"/>
                        <a:cs typeface="Arial"/>
                      </a:rPr>
                      <a:t>F</a:t>
                    </a:r>
                    <a:r>
                      <a:rPr lang="nl-NL" sz="1675" b="0" i="0" u="none" strike="noStrike" baseline="-25000">
                        <a:solidFill>
                          <a:srgbClr val="339966"/>
                        </a:solidFill>
                        <a:latin typeface="Arial"/>
                        <a:cs typeface="Arial"/>
                      </a:rPr>
                      <a:t>bv</a:t>
                    </a:r>
                  </a:p>
                </c:rich>
              </c:tx>
              <c:spPr>
                <a:noFill/>
                <a:ln w="25400">
                  <a:noFill/>
                </a:ln>
              </c:spPr>
              <c:dLblPos val="r"/>
              <c:showLegendKey val="0"/>
              <c:showVal val="0"/>
              <c:showCatName val="0"/>
              <c:showSerName val="0"/>
              <c:showPercent val="0"/>
              <c:showBubbleSize val="0"/>
            </c:dLbl>
            <c:spPr>
              <a:noFill/>
              <a:ln w="25400">
                <a:noFill/>
              </a:ln>
            </c:spPr>
            <c:txPr>
              <a:bodyPr/>
              <a:lstStyle/>
              <a:p>
                <a:pPr>
                  <a:defRPr sz="1675" b="0" i="0" u="none" strike="noStrike" baseline="0">
                    <a:solidFill>
                      <a:srgbClr val="000000"/>
                    </a:solidFill>
                    <a:latin typeface="Arial"/>
                    <a:ea typeface="Arial"/>
                    <a:cs typeface="Arial"/>
                  </a:defRPr>
                </a:pPr>
                <a:endParaRPr lang="nl-NL"/>
              </a:p>
            </c:txPr>
            <c:showLegendKey val="0"/>
            <c:showVal val="0"/>
            <c:showCatName val="1"/>
            <c:showSerName val="0"/>
            <c:showPercent val="0"/>
            <c:showBubbleSize val="0"/>
            <c:showLeaderLines val="0"/>
          </c:dLbls>
          <c:xVal>
            <c:numRef>
              <c:f>Blad2!$B$15:$B$16</c:f>
              <c:numCache>
                <c:formatCode>0.0</c:formatCode>
                <c:ptCount val="2"/>
                <c:pt idx="0">
                  <c:v>0</c:v>
                </c:pt>
                <c:pt idx="1">
                  <c:v>0</c:v>
                </c:pt>
              </c:numCache>
            </c:numRef>
          </c:xVal>
          <c:yVal>
            <c:numRef>
              <c:f>Blad2!$C$15:$C$16</c:f>
              <c:numCache>
                <c:formatCode>0.0</c:formatCode>
                <c:ptCount val="2"/>
                <c:pt idx="0">
                  <c:v>0</c:v>
                </c:pt>
                <c:pt idx="1">
                  <c:v>0</c:v>
                </c:pt>
              </c:numCache>
            </c:numRef>
          </c:yVal>
          <c:smooth val="0"/>
        </c:ser>
        <c:ser>
          <c:idx val="2"/>
          <c:order val="7"/>
          <c:tx>
            <c:v>Fb_h</c:v>
          </c:tx>
          <c:spPr>
            <a:ln w="25400">
              <a:solidFill>
                <a:srgbClr val="339966"/>
              </a:solidFill>
              <a:prstDash val="solid"/>
            </a:ln>
          </c:spPr>
          <c:marker>
            <c:symbol val="none"/>
          </c:marker>
          <c:dLbls>
            <c:dLbl>
              <c:idx val="0"/>
              <c:delete val="1"/>
            </c:dLbl>
            <c:dLbl>
              <c:idx val="1"/>
              <c:layout>
                <c:manualLayout>
                  <c:x val="-5.6510349999353511E-2"/>
                  <c:y val="-3.4151561126194954E-2"/>
                </c:manualLayout>
              </c:layout>
              <c:tx>
                <c:rich>
                  <a:bodyPr/>
                  <a:lstStyle/>
                  <a:p>
                    <a:pPr>
                      <a:defRPr sz="1675" b="0" i="0" u="none" strike="noStrike" baseline="0">
                        <a:solidFill>
                          <a:srgbClr val="339966"/>
                        </a:solidFill>
                        <a:latin typeface="Arial"/>
                        <a:ea typeface="Arial"/>
                        <a:cs typeface="Arial"/>
                      </a:defRPr>
                    </a:pPr>
                    <a:r>
                      <a:rPr lang="nl-NL" sz="1675" b="0" i="0" u="none" strike="noStrike" baseline="0">
                        <a:solidFill>
                          <a:srgbClr val="339966"/>
                        </a:solidFill>
                        <a:latin typeface="Arial"/>
                        <a:cs typeface="Arial"/>
                      </a:rPr>
                      <a:t>F</a:t>
                    </a:r>
                    <a:r>
                      <a:rPr lang="nl-NL" sz="1675" b="0" i="0" u="none" strike="noStrike" baseline="-25000">
                        <a:solidFill>
                          <a:srgbClr val="339966"/>
                        </a:solidFill>
                        <a:latin typeface="Arial"/>
                        <a:cs typeface="Arial"/>
                      </a:rPr>
                      <a:t>bh</a:t>
                    </a:r>
                  </a:p>
                </c:rich>
              </c:tx>
              <c:spPr>
                <a:noFill/>
                <a:ln w="25400">
                  <a:noFill/>
                </a:ln>
              </c:spPr>
              <c:dLblPos val="r"/>
              <c:showLegendKey val="0"/>
              <c:showVal val="0"/>
              <c:showCatName val="0"/>
              <c:showSerName val="0"/>
              <c:showPercent val="0"/>
              <c:showBubbleSize val="0"/>
            </c:dLbl>
            <c:spPr>
              <a:noFill/>
              <a:ln w="25400">
                <a:noFill/>
              </a:ln>
            </c:spPr>
            <c:txPr>
              <a:bodyPr/>
              <a:lstStyle/>
              <a:p>
                <a:pPr>
                  <a:defRPr sz="1675" b="0" i="0" u="none" strike="noStrike" baseline="0">
                    <a:solidFill>
                      <a:srgbClr val="000000"/>
                    </a:solidFill>
                    <a:latin typeface="Arial"/>
                    <a:ea typeface="Arial"/>
                    <a:cs typeface="Arial"/>
                  </a:defRPr>
                </a:pPr>
                <a:endParaRPr lang="nl-NL"/>
              </a:p>
            </c:txPr>
            <c:showLegendKey val="0"/>
            <c:showVal val="0"/>
            <c:showCatName val="1"/>
            <c:showSerName val="0"/>
            <c:showPercent val="0"/>
            <c:showBubbleSize val="0"/>
            <c:showLeaderLines val="0"/>
          </c:dLbls>
          <c:xVal>
            <c:numRef>
              <c:f>Blad2!$B$12:$B$13</c:f>
              <c:numCache>
                <c:formatCode>0.0</c:formatCode>
                <c:ptCount val="2"/>
                <c:pt idx="0">
                  <c:v>0</c:v>
                </c:pt>
                <c:pt idx="1">
                  <c:v>0</c:v>
                </c:pt>
              </c:numCache>
            </c:numRef>
          </c:xVal>
          <c:yVal>
            <c:numRef>
              <c:f>Blad2!$C$12:$C$13</c:f>
              <c:numCache>
                <c:formatCode>0.0</c:formatCode>
                <c:ptCount val="2"/>
                <c:pt idx="0">
                  <c:v>0</c:v>
                </c:pt>
                <c:pt idx="1">
                  <c:v>0</c:v>
                </c:pt>
              </c:numCache>
            </c:numRef>
          </c:yVal>
          <c:smooth val="0"/>
        </c:ser>
        <c:ser>
          <c:idx val="4"/>
          <c:order val="8"/>
          <c:tx>
            <c:v>Fh</c:v>
          </c:tx>
          <c:spPr>
            <a:ln w="25400">
              <a:solidFill>
                <a:srgbClr val="339966"/>
              </a:solidFill>
              <a:prstDash val="sysDash"/>
            </a:ln>
          </c:spPr>
          <c:marker>
            <c:symbol val="none"/>
          </c:marker>
          <c:dLbls>
            <c:dLbl>
              <c:idx val="0"/>
              <c:delete val="1"/>
            </c:dLbl>
            <c:dLbl>
              <c:idx val="1"/>
              <c:layout>
                <c:manualLayout>
                  <c:x val="-5.8152386124148248E-2"/>
                  <c:y val="-3.6898044738820301E-2"/>
                </c:manualLayout>
              </c:layout>
              <c:tx>
                <c:rich>
                  <a:bodyPr/>
                  <a:lstStyle/>
                  <a:p>
                    <a:r>
                      <a:rPr lang="nl-NL" sz="1675" b="0" i="0" u="none" strike="noStrike" baseline="0">
                        <a:solidFill>
                          <a:srgbClr val="339966"/>
                        </a:solidFill>
                        <a:latin typeface="Arial"/>
                        <a:cs typeface="Arial"/>
                      </a:rPr>
                      <a:t>F</a:t>
                    </a:r>
                    <a:r>
                      <a:rPr lang="nl-NL" sz="1675" b="0" i="0" u="none" strike="noStrike" baseline="-25000">
                        <a:solidFill>
                          <a:srgbClr val="339966"/>
                        </a:solidFill>
                        <a:latin typeface="Arial"/>
                        <a:cs typeface="Arial"/>
                      </a:rPr>
                      <a:t>bh</a:t>
                    </a:r>
                  </a:p>
                </c:rich>
              </c:tx>
              <c:dLblPos val="r"/>
              <c:showLegendKey val="0"/>
              <c:showVal val="0"/>
              <c:showCatName val="0"/>
              <c:showSerName val="0"/>
              <c:showPercent val="0"/>
              <c:showBubbleSize val="0"/>
            </c:dLbl>
            <c:spPr>
              <a:noFill/>
              <a:ln w="25400">
                <a:noFill/>
              </a:ln>
            </c:spPr>
            <c:txPr>
              <a:bodyPr/>
              <a:lstStyle/>
              <a:p>
                <a:pPr>
                  <a:defRPr sz="1675" b="0" i="0" u="none" strike="noStrike" baseline="0">
                    <a:solidFill>
                      <a:srgbClr val="339966"/>
                    </a:solidFill>
                    <a:latin typeface="Arial"/>
                    <a:ea typeface="Arial"/>
                    <a:cs typeface="Arial"/>
                  </a:defRPr>
                </a:pPr>
                <a:endParaRPr lang="nl-NL"/>
              </a:p>
            </c:txPr>
            <c:showLegendKey val="0"/>
            <c:showVal val="0"/>
            <c:showCatName val="1"/>
            <c:showSerName val="0"/>
            <c:showPercent val="0"/>
            <c:showBubbleSize val="0"/>
            <c:showLeaderLines val="0"/>
          </c:dLbls>
          <c:xVal>
            <c:numRef>
              <c:f>Blad2!$B$23:$B$24</c:f>
              <c:numCache>
                <c:formatCode>0.0</c:formatCode>
                <c:ptCount val="2"/>
                <c:pt idx="0">
                  <c:v>0</c:v>
                </c:pt>
                <c:pt idx="1">
                  <c:v>0</c:v>
                </c:pt>
              </c:numCache>
            </c:numRef>
          </c:xVal>
          <c:yVal>
            <c:numRef>
              <c:f>Blad2!$C$23:$C$24</c:f>
              <c:numCache>
                <c:formatCode>0.0</c:formatCode>
                <c:ptCount val="2"/>
                <c:pt idx="0">
                  <c:v>-2</c:v>
                </c:pt>
                <c:pt idx="1">
                  <c:v>-2</c:v>
                </c:pt>
              </c:numCache>
            </c:numRef>
          </c:yVal>
          <c:smooth val="0"/>
        </c:ser>
        <c:ser>
          <c:idx val="6"/>
          <c:order val="9"/>
          <c:tx>
            <c:v>hulpl Fb_h</c:v>
          </c:tx>
          <c:spPr>
            <a:ln w="12700">
              <a:solidFill>
                <a:srgbClr val="99CC00"/>
              </a:solidFill>
              <a:prstDash val="sysDash"/>
            </a:ln>
          </c:spPr>
          <c:marker>
            <c:symbol val="none"/>
          </c:marker>
          <c:xVal>
            <c:numRef>
              <c:f>Blad2!$E$12:$E$13</c:f>
              <c:numCache>
                <c:formatCode>0.0</c:formatCode>
                <c:ptCount val="2"/>
                <c:pt idx="0">
                  <c:v>0</c:v>
                </c:pt>
                <c:pt idx="1">
                  <c:v>0</c:v>
                </c:pt>
              </c:numCache>
            </c:numRef>
          </c:xVal>
          <c:yVal>
            <c:numRef>
              <c:f>Blad2!$F$12:$F$13</c:f>
              <c:numCache>
                <c:formatCode>0.0</c:formatCode>
                <c:ptCount val="2"/>
                <c:pt idx="0">
                  <c:v>0</c:v>
                </c:pt>
                <c:pt idx="1">
                  <c:v>0</c:v>
                </c:pt>
              </c:numCache>
            </c:numRef>
          </c:yVal>
          <c:smooth val="0"/>
        </c:ser>
        <c:ser>
          <c:idx val="19"/>
          <c:order val="10"/>
          <c:tx>
            <c:v>pijl h1</c:v>
          </c:tx>
          <c:spPr>
            <a:ln w="25400">
              <a:solidFill>
                <a:srgbClr val="339966"/>
              </a:solidFill>
              <a:prstDash val="solid"/>
            </a:ln>
          </c:spPr>
          <c:marker>
            <c:symbol val="none"/>
          </c:marker>
          <c:xVal>
            <c:numRef>
              <c:f>Blad2!$K$12:$K$13</c:f>
              <c:numCache>
                <c:formatCode>General</c:formatCode>
                <c:ptCount val="2"/>
                <c:pt idx="0" formatCode="0.0">
                  <c:v>0</c:v>
                </c:pt>
                <c:pt idx="1">
                  <c:v>0</c:v>
                </c:pt>
              </c:numCache>
            </c:numRef>
          </c:xVal>
          <c:yVal>
            <c:numRef>
              <c:f>Blad2!$L$12:$L$13</c:f>
              <c:numCache>
                <c:formatCode>General</c:formatCode>
                <c:ptCount val="2"/>
                <c:pt idx="0" formatCode="0.0">
                  <c:v>0</c:v>
                </c:pt>
                <c:pt idx="1">
                  <c:v>0</c:v>
                </c:pt>
              </c:numCache>
            </c:numRef>
          </c:yVal>
          <c:smooth val="0"/>
        </c:ser>
        <c:ser>
          <c:idx val="20"/>
          <c:order val="11"/>
          <c:tx>
            <c:v>pijl h2</c:v>
          </c:tx>
          <c:spPr>
            <a:ln w="25400">
              <a:solidFill>
                <a:srgbClr val="339966"/>
              </a:solidFill>
              <a:prstDash val="solid"/>
            </a:ln>
          </c:spPr>
          <c:marker>
            <c:symbol val="none"/>
          </c:marker>
          <c:xVal>
            <c:numRef>
              <c:f>Blad2!$N$12:$N$13</c:f>
              <c:numCache>
                <c:formatCode>General</c:formatCode>
                <c:ptCount val="2"/>
                <c:pt idx="0" formatCode="0.0">
                  <c:v>0</c:v>
                </c:pt>
                <c:pt idx="1">
                  <c:v>0</c:v>
                </c:pt>
              </c:numCache>
            </c:numRef>
          </c:xVal>
          <c:yVal>
            <c:numRef>
              <c:f>Blad2!$O$12:$O$13</c:f>
              <c:numCache>
                <c:formatCode>General</c:formatCode>
                <c:ptCount val="2"/>
                <c:pt idx="0" formatCode="0.0">
                  <c:v>0</c:v>
                </c:pt>
                <c:pt idx="1">
                  <c:v>0</c:v>
                </c:pt>
              </c:numCache>
            </c:numRef>
          </c:yVal>
          <c:smooth val="0"/>
        </c:ser>
        <c:ser>
          <c:idx val="7"/>
          <c:order val="12"/>
          <c:tx>
            <c:v>hulp Fb_v</c:v>
          </c:tx>
          <c:spPr>
            <a:ln w="25400">
              <a:solidFill>
                <a:srgbClr val="99CC00"/>
              </a:solidFill>
              <a:prstDash val="sysDash"/>
            </a:ln>
          </c:spPr>
          <c:marker>
            <c:symbol val="none"/>
          </c:marker>
          <c:xVal>
            <c:numRef>
              <c:f>Blad2!$E$15:$E$16</c:f>
              <c:numCache>
                <c:formatCode>0.0</c:formatCode>
                <c:ptCount val="2"/>
                <c:pt idx="0">
                  <c:v>0</c:v>
                </c:pt>
                <c:pt idx="1">
                  <c:v>0</c:v>
                </c:pt>
              </c:numCache>
            </c:numRef>
          </c:xVal>
          <c:yVal>
            <c:numRef>
              <c:f>Blad2!$F$15:$F$16</c:f>
              <c:numCache>
                <c:formatCode>0.0</c:formatCode>
                <c:ptCount val="2"/>
                <c:pt idx="0">
                  <c:v>0</c:v>
                </c:pt>
                <c:pt idx="1">
                  <c:v>0</c:v>
                </c:pt>
              </c:numCache>
            </c:numRef>
          </c:yVal>
          <c:smooth val="0"/>
        </c:ser>
        <c:ser>
          <c:idx val="17"/>
          <c:order val="13"/>
          <c:tx>
            <c:v>pijl v1</c:v>
          </c:tx>
          <c:spPr>
            <a:ln w="25400">
              <a:solidFill>
                <a:srgbClr val="339966"/>
              </a:solidFill>
              <a:prstDash val="solid"/>
            </a:ln>
          </c:spPr>
          <c:marker>
            <c:symbol val="none"/>
          </c:marker>
          <c:xVal>
            <c:numRef>
              <c:f>Blad2!$K$15:$K$16</c:f>
              <c:numCache>
                <c:formatCode>General</c:formatCode>
                <c:ptCount val="2"/>
                <c:pt idx="0" formatCode="0.0">
                  <c:v>0</c:v>
                </c:pt>
                <c:pt idx="1">
                  <c:v>0</c:v>
                </c:pt>
              </c:numCache>
            </c:numRef>
          </c:xVal>
          <c:yVal>
            <c:numRef>
              <c:f>Blad2!$L$15:$L$16</c:f>
              <c:numCache>
                <c:formatCode>General</c:formatCode>
                <c:ptCount val="2"/>
                <c:pt idx="0" formatCode="0.0">
                  <c:v>0</c:v>
                </c:pt>
                <c:pt idx="1">
                  <c:v>0</c:v>
                </c:pt>
              </c:numCache>
            </c:numRef>
          </c:yVal>
          <c:smooth val="0"/>
        </c:ser>
        <c:ser>
          <c:idx val="18"/>
          <c:order val="14"/>
          <c:tx>
            <c:v>pijl v2</c:v>
          </c:tx>
          <c:spPr>
            <a:ln w="25400">
              <a:solidFill>
                <a:srgbClr val="339966"/>
              </a:solidFill>
              <a:prstDash val="solid"/>
            </a:ln>
          </c:spPr>
          <c:marker>
            <c:symbol val="none"/>
          </c:marker>
          <c:xVal>
            <c:numRef>
              <c:f>Blad2!$N$15:$N$16</c:f>
              <c:numCache>
                <c:formatCode>General</c:formatCode>
                <c:ptCount val="2"/>
                <c:pt idx="0" formatCode="0.0">
                  <c:v>0</c:v>
                </c:pt>
                <c:pt idx="1">
                  <c:v>0</c:v>
                </c:pt>
              </c:numCache>
            </c:numRef>
          </c:xVal>
          <c:yVal>
            <c:numRef>
              <c:f>Blad2!$O$15:$O$16</c:f>
              <c:numCache>
                <c:formatCode>General</c:formatCode>
                <c:ptCount val="2"/>
                <c:pt idx="0" formatCode="0.0">
                  <c:v>0</c:v>
                </c:pt>
                <c:pt idx="1">
                  <c:v>0</c:v>
                </c:pt>
              </c:numCache>
            </c:numRef>
          </c:yVal>
          <c:smooth val="0"/>
        </c:ser>
        <c:ser>
          <c:idx val="8"/>
          <c:order val="15"/>
          <c:tx>
            <c:v>hor</c:v>
          </c:tx>
          <c:spPr>
            <a:ln w="25400">
              <a:solidFill>
                <a:srgbClr val="00CCFF"/>
              </a:solidFill>
              <a:prstDash val="sysDash"/>
            </a:ln>
          </c:spPr>
          <c:marker>
            <c:symbol val="none"/>
          </c:marker>
          <c:xVal>
            <c:numRef>
              <c:f>Blad2!$E$19:$E$20</c:f>
              <c:numCache>
                <c:formatCode>0.0</c:formatCode>
                <c:ptCount val="2"/>
                <c:pt idx="0">
                  <c:v>0</c:v>
                </c:pt>
                <c:pt idx="1">
                  <c:v>0</c:v>
                </c:pt>
              </c:numCache>
            </c:numRef>
          </c:xVal>
          <c:yVal>
            <c:numRef>
              <c:f>Blad2!$F$19:$F$20</c:f>
              <c:numCache>
                <c:formatCode>0.0</c:formatCode>
                <c:ptCount val="2"/>
                <c:pt idx="0">
                  <c:v>2</c:v>
                </c:pt>
                <c:pt idx="1">
                  <c:v>2</c:v>
                </c:pt>
              </c:numCache>
            </c:numRef>
          </c:yVal>
          <c:smooth val="0"/>
        </c:ser>
        <c:ser>
          <c:idx val="9"/>
          <c:order val="16"/>
          <c:tx>
            <c:v>vert</c:v>
          </c:tx>
          <c:spPr>
            <a:ln w="25400">
              <a:solidFill>
                <a:srgbClr val="00CCFF"/>
              </a:solidFill>
              <a:prstDash val="sysDash"/>
            </a:ln>
          </c:spPr>
          <c:marker>
            <c:symbol val="none"/>
          </c:marker>
          <c:xVal>
            <c:numRef>
              <c:f>Blad2!$E$23:$E$24</c:f>
              <c:numCache>
                <c:formatCode>0.0</c:formatCode>
                <c:ptCount val="2"/>
                <c:pt idx="0">
                  <c:v>0</c:v>
                </c:pt>
                <c:pt idx="1">
                  <c:v>0</c:v>
                </c:pt>
              </c:numCache>
            </c:numRef>
          </c:xVal>
          <c:yVal>
            <c:numRef>
              <c:f>Blad2!$F$23:$F$24</c:f>
              <c:numCache>
                <c:formatCode>0.0</c:formatCode>
                <c:ptCount val="2"/>
                <c:pt idx="0">
                  <c:v>0</c:v>
                </c:pt>
                <c:pt idx="1">
                  <c:v>0</c:v>
                </c:pt>
              </c:numCache>
            </c:numRef>
          </c:yVal>
          <c:smooth val="0"/>
        </c:ser>
        <c:ser>
          <c:idx val="10"/>
          <c:order val="17"/>
          <c:tx>
            <c:v>Fa'</c:v>
          </c:tx>
          <c:spPr>
            <a:ln w="38100">
              <a:solidFill>
                <a:srgbClr val="FF0000"/>
              </a:solidFill>
              <a:prstDash val="sysDash"/>
            </a:ln>
          </c:spPr>
          <c:marker>
            <c:symbol val="none"/>
          </c:marker>
          <c:dLbls>
            <c:dLbl>
              <c:idx val="0"/>
              <c:delete val="1"/>
            </c:dLbl>
            <c:dLbl>
              <c:idx val="1"/>
              <c:layout>
                <c:manualLayout>
                  <c:x val="-6.4564860426929382E-2"/>
                  <c:y val="-3.5754127736782285E-2"/>
                </c:manualLayout>
              </c:layout>
              <c:tx>
                <c:rich>
                  <a:bodyPr/>
                  <a:lstStyle/>
                  <a:p>
                    <a:pPr>
                      <a:defRPr sz="1675" b="0" i="0" u="none" strike="noStrike" baseline="0">
                        <a:solidFill>
                          <a:srgbClr val="FF0000"/>
                        </a:solidFill>
                        <a:latin typeface="Arial"/>
                        <a:ea typeface="Arial"/>
                        <a:cs typeface="Arial"/>
                      </a:defRPr>
                    </a:pPr>
                    <a:r>
                      <a:rPr lang="nl-NL" sz="1675" b="0" i="0" u="none" strike="noStrike" baseline="0">
                        <a:solidFill>
                          <a:srgbClr val="FF0000"/>
                        </a:solidFill>
                        <a:latin typeface="Arial"/>
                        <a:cs typeface="Arial"/>
                      </a:rPr>
                      <a:t>F</a:t>
                    </a:r>
                    <a:r>
                      <a:rPr lang="nl-NL" sz="1675" b="0" i="0" u="none" strike="noStrike" baseline="-25000">
                        <a:solidFill>
                          <a:srgbClr val="FF0000"/>
                        </a:solidFill>
                        <a:latin typeface="Arial"/>
                        <a:cs typeface="Arial"/>
                      </a:rPr>
                      <a:t>a</a:t>
                    </a:r>
                    <a:r>
                      <a:rPr lang="nl-NL" sz="1675" b="0" i="0" u="none" strike="noStrike" baseline="0">
                        <a:solidFill>
                          <a:srgbClr val="FF0000"/>
                        </a:solidFill>
                        <a:latin typeface="Arial"/>
                        <a:cs typeface="Arial"/>
                      </a:rPr>
                      <a:t>'</a:t>
                    </a:r>
                  </a:p>
                </c:rich>
              </c:tx>
              <c:spPr>
                <a:noFill/>
                <a:ln w="25400">
                  <a:noFill/>
                </a:ln>
              </c:spPr>
              <c:dLblPos val="r"/>
              <c:showLegendKey val="0"/>
              <c:showVal val="0"/>
              <c:showCatName val="0"/>
              <c:showSerName val="0"/>
              <c:showPercent val="0"/>
              <c:showBubbleSize val="0"/>
            </c:dLbl>
            <c:spPr>
              <a:noFill/>
              <a:ln w="25400">
                <a:noFill/>
              </a:ln>
            </c:spPr>
            <c:txPr>
              <a:bodyPr/>
              <a:lstStyle/>
              <a:p>
                <a:pPr>
                  <a:defRPr sz="1675" b="0" i="0" u="none" strike="noStrike" baseline="0">
                    <a:solidFill>
                      <a:srgbClr val="000000"/>
                    </a:solidFill>
                    <a:latin typeface="Arial"/>
                    <a:ea typeface="Arial"/>
                    <a:cs typeface="Arial"/>
                  </a:defRPr>
                </a:pPr>
                <a:endParaRPr lang="nl-NL"/>
              </a:p>
            </c:txPr>
            <c:showLegendKey val="0"/>
            <c:showVal val="0"/>
            <c:showCatName val="1"/>
            <c:showSerName val="0"/>
            <c:showPercent val="0"/>
            <c:showBubbleSize val="0"/>
            <c:showLeaderLines val="0"/>
          </c:dLbls>
          <c:xVal>
            <c:numRef>
              <c:f>Blad2!$H$4:$H$5</c:f>
              <c:numCache>
                <c:formatCode>General</c:formatCode>
                <c:ptCount val="2"/>
                <c:pt idx="0" formatCode="0.0">
                  <c:v>170.82939009183607</c:v>
                </c:pt>
                <c:pt idx="1">
                  <c:v>520.8293900918361</c:v>
                </c:pt>
              </c:numCache>
            </c:numRef>
          </c:xVal>
          <c:yVal>
            <c:numRef>
              <c:f>Blad2!$I$4:$I$5</c:f>
              <c:numCache>
                <c:formatCode>General</c:formatCode>
                <c:ptCount val="2"/>
                <c:pt idx="0" formatCode="0.0">
                  <c:v>383.68909220989235</c:v>
                </c:pt>
                <c:pt idx="1">
                  <c:v>383.68909220989235</c:v>
                </c:pt>
              </c:numCache>
            </c:numRef>
          </c:yVal>
          <c:smooth val="0"/>
        </c:ser>
        <c:ser>
          <c:idx val="5"/>
          <c:order val="18"/>
          <c:tx>
            <c:v>Fr</c:v>
          </c:tx>
          <c:spPr>
            <a:ln w="38100">
              <a:solidFill>
                <a:srgbClr val="0000FF"/>
              </a:solidFill>
              <a:prstDash val="solid"/>
            </a:ln>
          </c:spPr>
          <c:marker>
            <c:symbol val="none"/>
          </c:marker>
          <c:dLbls>
            <c:dLbl>
              <c:idx val="0"/>
              <c:delete val="1"/>
            </c:dLbl>
            <c:dLbl>
              <c:idx val="1"/>
              <c:layout/>
              <c:tx>
                <c:rich>
                  <a:bodyPr/>
                  <a:lstStyle/>
                  <a:p>
                    <a:r>
                      <a:rPr lang="nl-NL"/>
                      <a:t>Fr</a:t>
                    </a:r>
                  </a:p>
                </c:rich>
              </c:tx>
              <c:showLegendKey val="0"/>
              <c:showVal val="0"/>
              <c:showCatName val="0"/>
              <c:showSerName val="0"/>
              <c:showPercent val="0"/>
              <c:showBubbleSize val="0"/>
            </c:dLbl>
            <c:spPr>
              <a:noFill/>
              <a:ln w="25400">
                <a:noFill/>
              </a:ln>
            </c:spPr>
            <c:txPr>
              <a:bodyPr/>
              <a:lstStyle/>
              <a:p>
                <a:pPr>
                  <a:defRPr sz="1675" b="0" i="0" u="none" strike="noStrike" baseline="0">
                    <a:solidFill>
                      <a:srgbClr val="0000FF"/>
                    </a:solidFill>
                    <a:latin typeface="Arial"/>
                    <a:ea typeface="Arial"/>
                    <a:cs typeface="Arial"/>
                  </a:defRPr>
                </a:pPr>
                <a:endParaRPr lang="nl-NL"/>
              </a:p>
            </c:txPr>
            <c:showLegendKey val="0"/>
            <c:showVal val="0"/>
            <c:showCatName val="1"/>
            <c:showSerName val="0"/>
            <c:showPercent val="0"/>
            <c:showBubbleSize val="0"/>
            <c:showLeaderLines val="0"/>
          </c:dLbls>
          <c:xVal>
            <c:numRef>
              <c:f>Blad2!$B$27:$B$28</c:f>
              <c:numCache>
                <c:formatCode>0.0</c:formatCode>
                <c:ptCount val="2"/>
                <c:pt idx="0">
                  <c:v>0</c:v>
                </c:pt>
                <c:pt idx="1">
                  <c:v>520.8293900918361</c:v>
                </c:pt>
              </c:numCache>
            </c:numRef>
          </c:xVal>
          <c:yVal>
            <c:numRef>
              <c:f>Blad2!$C$27:$C$28</c:f>
              <c:numCache>
                <c:formatCode>0.0</c:formatCode>
                <c:ptCount val="2"/>
                <c:pt idx="0">
                  <c:v>0</c:v>
                </c:pt>
                <c:pt idx="1">
                  <c:v>383.68909220989235</c:v>
                </c:pt>
              </c:numCache>
            </c:numRef>
          </c:yVal>
          <c:smooth val="0"/>
        </c:ser>
        <c:ser>
          <c:idx val="15"/>
          <c:order val="19"/>
          <c:tx>
            <c:v>pijl r1</c:v>
          </c:tx>
          <c:spPr>
            <a:ln w="38100">
              <a:solidFill>
                <a:srgbClr val="0000FF"/>
              </a:solidFill>
              <a:prstDash val="solid"/>
            </a:ln>
          </c:spPr>
          <c:marker>
            <c:symbol val="none"/>
          </c:marker>
          <c:xVal>
            <c:numRef>
              <c:f>Blad2!$K$27:$K$28</c:f>
              <c:numCache>
                <c:formatCode>General</c:formatCode>
                <c:ptCount val="2"/>
                <c:pt idx="0" formatCode="0.0">
                  <c:v>520.8293900918361</c:v>
                </c:pt>
                <c:pt idx="1">
                  <c:v>506.10498234012113</c:v>
                </c:pt>
              </c:numCache>
            </c:numRef>
          </c:xVal>
          <c:yVal>
            <c:numRef>
              <c:f>Blad2!$L$27:$L$28</c:f>
              <c:numCache>
                <c:formatCode>General</c:formatCode>
                <c:ptCount val="2"/>
                <c:pt idx="0" formatCode="0.0">
                  <c:v>383.68909220989235</c:v>
                </c:pt>
                <c:pt idx="1">
                  <c:v>380.8269572792442</c:v>
                </c:pt>
              </c:numCache>
            </c:numRef>
          </c:yVal>
          <c:smooth val="0"/>
        </c:ser>
        <c:ser>
          <c:idx val="16"/>
          <c:order val="20"/>
          <c:tx>
            <c:v>pijl r2</c:v>
          </c:tx>
          <c:spPr>
            <a:ln w="38100">
              <a:solidFill>
                <a:srgbClr val="0000FF"/>
              </a:solidFill>
              <a:prstDash val="solid"/>
            </a:ln>
          </c:spPr>
          <c:marker>
            <c:symbol val="none"/>
          </c:marker>
          <c:xVal>
            <c:numRef>
              <c:f>Blad2!$N$27:$N$28</c:f>
              <c:numCache>
                <c:formatCode>General</c:formatCode>
                <c:ptCount val="2"/>
                <c:pt idx="0" formatCode="0.0">
                  <c:v>520.8293900918361</c:v>
                </c:pt>
                <c:pt idx="1">
                  <c:v>513.55724578814102</c:v>
                </c:pt>
              </c:numCache>
            </c:numRef>
          </c:xVal>
          <c:yVal>
            <c:numRef>
              <c:f>Blad2!$O$27:$O$28</c:f>
              <c:numCache>
                <c:formatCode>General</c:formatCode>
                <c:ptCount val="2"/>
                <c:pt idx="0" formatCode="0.0">
                  <c:v>383.68909220989235</c:v>
                </c:pt>
                <c:pt idx="1">
                  <c:v>370.56979660280143</c:v>
                </c:pt>
              </c:numCache>
            </c:numRef>
          </c:yVal>
          <c:smooth val="0"/>
        </c:ser>
        <c:dLbls>
          <c:showLegendKey val="0"/>
          <c:showVal val="0"/>
          <c:showCatName val="0"/>
          <c:showSerName val="0"/>
          <c:showPercent val="0"/>
          <c:showBubbleSize val="0"/>
        </c:dLbls>
        <c:axId val="250658176"/>
        <c:axId val="250672256"/>
      </c:scatterChart>
      <c:valAx>
        <c:axId val="250658176"/>
        <c:scaling>
          <c:orientation val="minMax"/>
          <c:max val="850"/>
          <c:min val="-50"/>
        </c:scaling>
        <c:delete val="0"/>
        <c:axPos val="t"/>
        <c:majorGridlines>
          <c:spPr>
            <a:ln w="3175">
              <a:pattFill prst="pct75">
                <a:fgClr>
                  <a:srgbClr val="C0C0C0"/>
                </a:fgClr>
                <a:bgClr>
                  <a:srgbClr val="FFFFFF"/>
                </a:bgClr>
              </a:pattFill>
              <a:prstDash val="solid"/>
            </a:ln>
          </c:spPr>
        </c:majorGridlines>
        <c:numFmt formatCode="0" sourceLinked="0"/>
        <c:majorTickMark val="out"/>
        <c:minorTickMark val="none"/>
        <c:tickLblPos val="nextTo"/>
        <c:spPr>
          <a:ln w="3175">
            <a:solidFill>
              <a:srgbClr val="C0C0C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250672256"/>
        <c:crosses val="max"/>
        <c:crossBetween val="midCat"/>
        <c:majorUnit val="50"/>
        <c:minorUnit val="10"/>
      </c:valAx>
      <c:valAx>
        <c:axId val="250672256"/>
        <c:scaling>
          <c:orientation val="minMax"/>
          <c:max val="600"/>
          <c:min val="-50"/>
        </c:scaling>
        <c:delete val="0"/>
        <c:axPos val="r"/>
        <c:majorGridlines>
          <c:spPr>
            <a:ln w="3175">
              <a:pattFill prst="pct75">
                <a:fgClr>
                  <a:srgbClr val="C0C0C0"/>
                </a:fgClr>
                <a:bgClr>
                  <a:srgbClr val="FFFFFF"/>
                </a:bgClr>
              </a:pattFill>
              <a:prstDash val="solid"/>
            </a:ln>
          </c:spPr>
        </c:majorGridlines>
        <c:numFmt formatCode="0" sourceLinked="0"/>
        <c:majorTickMark val="out"/>
        <c:minorTickMark val="none"/>
        <c:tickLblPos val="nextTo"/>
        <c:spPr>
          <a:ln w="3175">
            <a:solidFill>
              <a:srgbClr val="C0C0C0"/>
            </a:solidFill>
            <a:prstDash val="solid"/>
          </a:ln>
        </c:spPr>
        <c:txPr>
          <a:bodyPr rot="0" vert="horz"/>
          <a:lstStyle/>
          <a:p>
            <a:pPr>
              <a:defRPr sz="800" b="0" i="0" u="none" strike="noStrike" baseline="0">
                <a:solidFill>
                  <a:srgbClr val="000000"/>
                </a:solidFill>
                <a:latin typeface="Arial"/>
                <a:ea typeface="Arial"/>
                <a:cs typeface="Arial"/>
              </a:defRPr>
            </a:pPr>
            <a:endParaRPr lang="nl-NL"/>
          </a:p>
        </c:txPr>
        <c:crossAx val="250658176"/>
        <c:crosses val="max"/>
        <c:crossBetween val="midCat"/>
        <c:majorUnit val="50"/>
        <c:minorUnit val="10"/>
      </c:valAx>
      <c:spPr>
        <a:noFill/>
        <a:ln w="25400">
          <a:noFill/>
        </a:ln>
      </c:spPr>
    </c:plotArea>
    <c:plotVisOnly val="1"/>
    <c:dispBlanksAs val="gap"/>
    <c:showDLblsOverMax val="0"/>
  </c:chart>
  <c:spPr>
    <a:pattFill prst="pct60">
      <a:fgClr>
        <a:srgbClr val="FFFFCC"/>
      </a:fgClr>
      <a:bgClr>
        <a:srgbClr val="FFFFFF"/>
      </a:bgClr>
    </a:pattFill>
    <a:ln w="3175">
      <a:solidFill>
        <a:srgbClr val="C0C0C0"/>
      </a:solidFill>
      <a:prstDash val="solid"/>
    </a:ln>
  </c:spPr>
  <c:txPr>
    <a:bodyPr/>
    <a:lstStyle/>
    <a:p>
      <a:pPr>
        <a:defRPr sz="1675" b="0" i="0" u="none" strike="noStrike" baseline="0">
          <a:solidFill>
            <a:srgbClr val="000000"/>
          </a:solidFill>
          <a:latin typeface="Arial"/>
          <a:ea typeface="Arial"/>
          <a:cs typeface="Arial"/>
        </a:defRPr>
      </a:pPr>
      <a:endParaRPr lang="nl-NL"/>
    </a:p>
  </c:txPr>
  <c:printSettings>
    <c:headerFooter alignWithMargins="0"/>
    <c:pageMargins b="1" l="0.75" r="0.75" t="1" header="0.5" footer="0.5"/>
    <c:pageSetup paperSize="9"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5" Type="http://schemas.openxmlformats.org/officeDocument/2006/relationships/image" Target="../media/image2.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32</xdr:row>
      <xdr:rowOff>0</xdr:rowOff>
    </xdr:to>
    <xdr:sp macro="" textlink="">
      <xdr:nvSpPr>
        <xdr:cNvPr id="4097" name="Text Box 1"/>
        <xdr:cNvSpPr txBox="1">
          <a:spLocks noChangeArrowheads="1"/>
        </xdr:cNvSpPr>
      </xdr:nvSpPr>
      <xdr:spPr bwMode="auto">
        <a:xfrm>
          <a:off x="609600" y="161925"/>
          <a:ext cx="7924800" cy="5019675"/>
        </a:xfrm>
        <a:prstGeom prst="rect">
          <a:avLst/>
        </a:prstGeom>
        <a:noFill/>
        <a:ln w="9525">
          <a:noFill/>
          <a:miter lim="800000"/>
          <a:headEnd/>
          <a:tailEnd/>
        </a:ln>
      </xdr:spPr>
      <xdr:txBody>
        <a:bodyPr vertOverflow="clip" wrap="square" lIns="144000" tIns="144000" rIns="144000" bIns="144000" anchor="t" upright="1"/>
        <a:lstStyle/>
        <a:p>
          <a:pPr algn="l" rtl="0">
            <a:defRPr sz="1000"/>
          </a:pPr>
          <a:r>
            <a:rPr lang="nl-NL" sz="1600" b="1" i="0" u="none" strike="noStrike" baseline="0">
              <a:solidFill>
                <a:srgbClr val="000000"/>
              </a:solidFill>
              <a:latin typeface="Arial"/>
              <a:cs typeface="Arial"/>
            </a:rPr>
            <a:t>Krachten samenstellen</a:t>
          </a:r>
          <a:endParaRPr lang="nl-NL" sz="1000" b="0" i="0" u="none" strike="noStrike" baseline="0">
            <a:solidFill>
              <a:srgbClr val="000000"/>
            </a:solidFill>
            <a:latin typeface="Arial"/>
            <a:cs typeface="Arial"/>
          </a:endParaRP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In het werkblad krachten kunt u twee krachten optellen.</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Fa wordt altijd horizontaal getrekend en Fb onder een hoek van 0º tot 90º daarop. De resulterende kracht kan op twee manieren worden bepaald:</a:t>
          </a:r>
        </a:p>
        <a:p>
          <a:pPr algn="l" rtl="0">
            <a:defRPr sz="1000"/>
          </a:pPr>
          <a:r>
            <a:rPr lang="nl-NL" sz="1000" b="0" i="0" u="none" strike="noStrike" baseline="0">
              <a:solidFill>
                <a:srgbClr val="000000"/>
              </a:solidFill>
              <a:latin typeface="Arial"/>
              <a:cs typeface="Arial"/>
            </a:rPr>
            <a:t>        De eerste manier is via de kop- staart methode. Fa wordt horizontaal achter Fb geplaatst en Fr wordt opgemeten.</a:t>
          </a:r>
        </a:p>
        <a:p>
          <a:pPr algn="l" rtl="0">
            <a:defRPr sz="1000"/>
          </a:pPr>
          <a:r>
            <a:rPr lang="nl-NL" sz="1000" b="0" i="0" u="none" strike="noStrike" baseline="0">
              <a:solidFill>
                <a:srgbClr val="000000"/>
              </a:solidFill>
              <a:latin typeface="Arial"/>
              <a:cs typeface="Arial"/>
            </a:rPr>
            <a:t>        Met een gradenboog kan dan ook de hoek tussen Fa en Fr worden opgemeten.</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In de tweede methode wordt Fb eerst ontbonden in een verticale (Fbv) en een horizontale (Fbh) component.</a:t>
          </a:r>
        </a:p>
        <a:p>
          <a:pPr algn="l" rtl="0">
            <a:defRPr sz="1000"/>
          </a:pPr>
          <a:r>
            <a:rPr lang="nl-NL" sz="1000" b="0" i="0" u="none" strike="noStrike" baseline="0">
              <a:solidFill>
                <a:srgbClr val="000000"/>
              </a:solidFill>
              <a:latin typeface="Arial"/>
              <a:cs typeface="Arial"/>
            </a:rPr>
            <a:t>        De horizontale component wordt opgeteld bij Fa. Daarna wordt m.b.v. de stelling van Pythagoras Fr berekend.</a:t>
          </a:r>
        </a:p>
        <a:p>
          <a:pPr algn="l" rtl="0">
            <a:defRPr sz="1000"/>
          </a:pPr>
          <a:r>
            <a:rPr lang="nl-NL" sz="1000" b="0" i="0" u="none" strike="noStrike" baseline="0">
              <a:solidFill>
                <a:srgbClr val="000000"/>
              </a:solidFill>
              <a:latin typeface="Arial"/>
              <a:cs typeface="Arial"/>
            </a:rPr>
            <a:t>        Met de arctan wordt dan ook de hoek tussen Fr en Fa berekend.</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Als u berekend aanvinkt worden de berekeningen zichtbaar gemaakt en laat de grafiek zien welke waarden berekend zijn. De nauwkeurigheid van de uitkomsten wordt vergroot om aan te geven dat berekenen nauwkeuriger is dan tekenen.</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De waarden van Fa, Fb en kunnen met behulp van de knoppen worden ingesteld tussen 0 N en 420 N. Maar handmatig kunt u ook veel groetere waarden invoeren.</a:t>
          </a:r>
        </a:p>
        <a:p>
          <a:pPr algn="l" rtl="0">
            <a:defRPr sz="1000"/>
          </a:pPr>
          <a:r>
            <a:rPr lang="nl-NL" sz="1000" b="0" i="0" u="none" strike="noStrike" baseline="0">
              <a:solidFill>
                <a:srgbClr val="000000"/>
              </a:solidFill>
              <a:latin typeface="Arial"/>
              <a:cs typeface="Arial"/>
            </a:rPr>
            <a:t>Ook de hoek tussen Fa en Fb kan met de knop tussen 0º en 90º variëren, maar handmatig op een willekeurige waarde.</a:t>
          </a:r>
        </a:p>
        <a:p>
          <a:pPr algn="l" rtl="0">
            <a:defRPr sz="1000"/>
          </a:pPr>
          <a:r>
            <a:rPr lang="nl-NL" sz="1000" b="0" i="0" u="none" strike="noStrike" baseline="0">
              <a:solidFill>
                <a:srgbClr val="000000"/>
              </a:solidFill>
              <a:latin typeface="Arial"/>
              <a:cs typeface="Arial"/>
            </a:rPr>
            <a:t>Als u de knoppen gebruikt blijft de hele tekening in beeld, maar bij afwijkende waarden wordt de resultante wel correct berekend.De hoek overigens niet altijd.</a:t>
          </a:r>
        </a:p>
        <a:p>
          <a:pPr algn="l" rtl="0">
            <a:defRPr sz="1000"/>
          </a:pP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 Ben Harkema 2006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400050</xdr:colOff>
      <xdr:row>36</xdr:row>
      <xdr:rowOff>0</xdr:rowOff>
    </xdr:to>
    <xdr:graphicFrame macro="">
      <xdr:nvGraphicFramePr>
        <xdr:cNvPr id="20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13</xdr:col>
          <xdr:colOff>0</xdr:colOff>
          <xdr:row>3</xdr:row>
          <xdr:rowOff>0</xdr:rowOff>
        </xdr:from>
        <xdr:to>
          <xdr:col>13</xdr:col>
          <xdr:colOff>609600</xdr:colOff>
          <xdr:row>4</xdr:row>
          <xdr:rowOff>0</xdr:rowOff>
        </xdr:to>
        <xdr:sp macro="" textlink="">
          <xdr:nvSpPr>
            <xdr:cNvPr id="2050" name="SpinButton1" hidden="1">
              <a:extLst>
                <a:ext uri="{63B3BB69-23CF-44E3-9099-C40C66FF867C}">
                  <a14:compatExt spid="_x0000_s2050"/>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xdr:row>
          <xdr:rowOff>0</xdr:rowOff>
        </xdr:from>
        <xdr:to>
          <xdr:col>13</xdr:col>
          <xdr:colOff>609600</xdr:colOff>
          <xdr:row>3</xdr:row>
          <xdr:rowOff>0</xdr:rowOff>
        </xdr:to>
        <xdr:sp macro="" textlink="">
          <xdr:nvSpPr>
            <xdr:cNvPr id="2051" name="SpinButton2" hidden="1">
              <a:extLst>
                <a:ext uri="{63B3BB69-23CF-44E3-9099-C40C66FF867C}">
                  <a14:compatExt spid="_x0000_s2051"/>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xdr:row>
          <xdr:rowOff>0</xdr:rowOff>
        </xdr:from>
        <xdr:to>
          <xdr:col>13</xdr:col>
          <xdr:colOff>609600</xdr:colOff>
          <xdr:row>2</xdr:row>
          <xdr:rowOff>0</xdr:rowOff>
        </xdr:to>
        <xdr:sp macro="" textlink="">
          <xdr:nvSpPr>
            <xdr:cNvPr id="2052" name="SpinButton3" hidden="1">
              <a:extLst>
                <a:ext uri="{63B3BB69-23CF-44E3-9099-C40C66FF867C}">
                  <a14:compatExt spid="_x0000_s2052"/>
                </a:ext>
              </a:extLst>
            </xdr:cNvPr>
            <xdr:cNvSpPr/>
          </xdr:nvSpPr>
          <xdr:spPr>
            <a:xfrm>
              <a:off x="0" y="0"/>
              <a:ext cx="0" cy="0"/>
            </a:xfrm>
            <a:prstGeom prst="rect">
              <a:avLst/>
            </a:prstGeom>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0</xdr:rowOff>
        </xdr:from>
        <xdr:to>
          <xdr:col>14</xdr:col>
          <xdr:colOff>161925</xdr:colOff>
          <xdr:row>11</xdr:row>
          <xdr:rowOff>0</xdr:rowOff>
        </xdr:to>
        <xdr:sp macro="" textlink="">
          <xdr:nvSpPr>
            <xdr:cNvPr id="2053" name="OptionButton1"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xdr:row>
          <xdr:rowOff>0</xdr:rowOff>
        </xdr:from>
        <xdr:to>
          <xdr:col>14</xdr:col>
          <xdr:colOff>161925</xdr:colOff>
          <xdr:row>12</xdr:row>
          <xdr:rowOff>0</xdr:rowOff>
        </xdr:to>
        <xdr:sp macro="" textlink="">
          <xdr:nvSpPr>
            <xdr:cNvPr id="2054" name="OptionButton2"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22</xdr:row>
          <xdr:rowOff>47625</xdr:rowOff>
        </xdr:from>
        <xdr:to>
          <xdr:col>15</xdr:col>
          <xdr:colOff>381000</xdr:colOff>
          <xdr:row>24</xdr:row>
          <xdr:rowOff>104775</xdr:rowOff>
        </xdr:to>
        <xdr:sp macro="" textlink="">
          <xdr:nvSpPr>
            <xdr:cNvPr id="2058" name="Object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ontrol" Target="../activeX/activeX5.xml"/><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ontrol" Target="../activeX/activeX1.xml"/><Relationship Id="rId11" Type="http://schemas.openxmlformats.org/officeDocument/2006/relationships/control" Target="../activeX/activeX4.xml"/><Relationship Id="rId5" Type="http://schemas.openxmlformats.org/officeDocument/2006/relationships/image" Target="../media/image2.emf"/><Relationship Id="rId10" Type="http://schemas.openxmlformats.org/officeDocument/2006/relationships/control" Target="../activeX/activeX3.xml"/><Relationship Id="rId4" Type="http://schemas.openxmlformats.org/officeDocument/2006/relationships/oleObject" Target="../embeddings/oleObject1.bin"/><Relationship Id="rId9" Type="http://schemas.openxmlformats.org/officeDocument/2006/relationships/image" Target="../media/image4.emf"/><Relationship Id="rId14" Type="http://schemas.openxmlformats.org/officeDocument/2006/relationships/image" Target="../media/image6.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P4" sqref="P4"/>
    </sheetView>
  </sheetViews>
  <sheetFormatPr defaultRowHeight="12.75" x14ac:dyDescent="0.2"/>
  <sheetData/>
  <sheetProtection sheet="1" objects="1" scenarios="1" selectLockedCells="1" selectUnlockedCells="1"/>
  <phoneticPr fontId="4" type="noConversion"/>
  <pageMargins left="0.75" right="0.75" top="1" bottom="1" header="0.5" footer="0.5"/>
  <headerFooter alignWithMargins="0"/>
  <drawing r:id="rId1"/>
  <picture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L2:Q29"/>
  <sheetViews>
    <sheetView showGridLines="0" showRowColHeaders="0" tabSelected="1" workbookViewId="0">
      <selection activeCell="P4" sqref="P4"/>
    </sheetView>
  </sheetViews>
  <sheetFormatPr defaultRowHeight="12.75" x14ac:dyDescent="0.2"/>
  <cols>
    <col min="12" max="12" width="9.42578125" bestFit="1" customWidth="1"/>
    <col min="13" max="13" width="6.85546875" customWidth="1"/>
    <col min="14" max="14" width="10.7109375" bestFit="1" customWidth="1"/>
    <col min="15" max="15" width="4.28515625" customWidth="1"/>
    <col min="16" max="16" width="6.85546875" customWidth="1"/>
    <col min="17" max="17" width="2.28515625" customWidth="1"/>
  </cols>
  <sheetData>
    <row r="2" spans="12:17" ht="15.75" x14ac:dyDescent="0.3">
      <c r="O2" s="2" t="s">
        <v>14</v>
      </c>
      <c r="P2" s="6">
        <v>350</v>
      </c>
      <c r="Q2" t="s">
        <v>1</v>
      </c>
    </row>
    <row r="3" spans="12:17" ht="15.75" x14ac:dyDescent="0.3">
      <c r="O3" s="2" t="s">
        <v>15</v>
      </c>
      <c r="P3" s="6">
        <v>420</v>
      </c>
      <c r="Q3" t="s">
        <v>1</v>
      </c>
    </row>
    <row r="4" spans="12:17" x14ac:dyDescent="0.2">
      <c r="O4" s="4" t="s">
        <v>12</v>
      </c>
      <c r="P4" s="6">
        <v>66</v>
      </c>
      <c r="Q4" t="s">
        <v>11</v>
      </c>
    </row>
    <row r="6" spans="12:17" ht="15.75" x14ac:dyDescent="0.3">
      <c r="O6" t="s">
        <v>16</v>
      </c>
      <c r="P6" s="7">
        <f>IF(berekend=TRUE,SQRT(Fa^2+Fb^2+2*Fa*Fb*COS(a*deg)),ROUND(SQRT(Fa^2+Fb^2+2*Fa*Fb*COS(a*deg)),-1))</f>
        <v>650</v>
      </c>
      <c r="Q6" t="s">
        <v>1</v>
      </c>
    </row>
    <row r="7" spans="12:17" x14ac:dyDescent="0.2">
      <c r="O7" t="s">
        <v>13</v>
      </c>
      <c r="P7" s="7">
        <f>IF(berekend=TRUE,ATAN(y/x)/deg,ROUND(ATAN(y/x)/deg,0))</f>
        <v>36</v>
      </c>
      <c r="Q7" t="s">
        <v>11</v>
      </c>
    </row>
    <row r="11" spans="12:17" x14ac:dyDescent="0.2">
      <c r="L11" s="6" t="b">
        <v>1</v>
      </c>
      <c r="N11" t="s">
        <v>17</v>
      </c>
      <c r="O11" s="1"/>
    </row>
    <row r="12" spans="12:17" x14ac:dyDescent="0.2">
      <c r="L12" s="6" t="b">
        <v>0</v>
      </c>
      <c r="N12" t="s">
        <v>18</v>
      </c>
      <c r="O12" s="1"/>
    </row>
    <row r="14" spans="12:17" x14ac:dyDescent="0.2">
      <c r="N14" s="9" t="str">
        <f>IF(berekend=TRUE,CONCATENATE("Fbv = ",Fb," N ·sin(",a,"°)"),"")</f>
        <v/>
      </c>
      <c r="O14" s="9"/>
      <c r="P14" s="9"/>
    </row>
    <row r="15" spans="12:17" x14ac:dyDescent="0.2">
      <c r="N15" s="10" t="str">
        <f>IF(berekend=TRUE,CONCATENATE("Fbv = ",ROUND(Fb*SIN(a*deg),1)," N"),"")</f>
        <v/>
      </c>
      <c r="O15" s="10"/>
      <c r="P15" s="10"/>
    </row>
    <row r="16" spans="12:17" x14ac:dyDescent="0.2">
      <c r="N16" s="10" t="str">
        <f>IF(berekend=TRUE,CONCATENATE("Fv   = ",ROUND(Fb*SIN(a*deg),1)," N"),"")</f>
        <v/>
      </c>
      <c r="O16" s="10"/>
      <c r="P16" s="10"/>
    </row>
    <row r="18" spans="14:16" x14ac:dyDescent="0.2">
      <c r="N18" s="9" t="str">
        <f>IF(berekend=TRUE,CONCATENATE("Fbh = ",Fb," N ·cos(",a,"°)"),"")</f>
        <v/>
      </c>
      <c r="O18" s="9"/>
      <c r="P18" s="9"/>
    </row>
    <row r="19" spans="14:16" x14ac:dyDescent="0.2">
      <c r="N19" s="10" t="str">
        <f>IF(berekend=TRUE,CONCATENATE("Fbh = ",ROUND(Fb*COS(a*deg),1)," N"),"")</f>
        <v/>
      </c>
      <c r="O19" s="10"/>
      <c r="P19" s="10"/>
    </row>
    <row r="21" spans="14:16" x14ac:dyDescent="0.2">
      <c r="N21" s="9" t="str">
        <f>IF(berekend=TRUE,CONCATENATE("Fh   = ",Fa," N + ",ROUND(Fbh,1)," N"),"")</f>
        <v/>
      </c>
      <c r="O21" s="9"/>
      <c r="P21" s="9"/>
    </row>
    <row r="22" spans="14:16" x14ac:dyDescent="0.2">
      <c r="N22" s="10" t="str">
        <f>IF(berekend=TRUE,CONCATENATE("Fh   = ",ROUND(Fb+Fbh,1)," N"),"")</f>
        <v/>
      </c>
      <c r="O22" s="10"/>
      <c r="P22" s="10"/>
    </row>
    <row r="24" spans="14:16" x14ac:dyDescent="0.2">
      <c r="N24" s="11" t="str">
        <f>IF(berekend=TRUE,CONCATENATE(ROUND(Fh,1),"² + ",ROUND(Fv,1),"²"),"")</f>
        <v/>
      </c>
      <c r="O24" s="11"/>
      <c r="P24" s="11"/>
    </row>
    <row r="26" spans="14:16" x14ac:dyDescent="0.2">
      <c r="N26" s="9" t="str">
        <f>IF(berekend=TRUE,CONCATENATE("   Fr = ",ROUND(SQRT(Fv^2+Fh^2),2)," N"),"")</f>
        <v/>
      </c>
      <c r="O26" s="9"/>
      <c r="P26" s="9"/>
    </row>
    <row r="28" spans="14:16" x14ac:dyDescent="0.2">
      <c r="N28" t="str">
        <f>IF(berekend=TRUE,"α = arctan("&amp;ROUND(Fv,1)&amp;" / "&amp;ROUND(Fh,1)&amp;")","")</f>
        <v/>
      </c>
    </row>
    <row r="29" spans="14:16" x14ac:dyDescent="0.2">
      <c r="N29" s="8" t="str">
        <f>IF(berekend=TRUE,"α = "&amp;ROUND(ATAN(Fv/Fh)/deg,2)&amp;"º","")</f>
        <v/>
      </c>
    </row>
  </sheetData>
  <sheetProtection sheet="1" objects="1" scenarios="1" selectLockedCells="1"/>
  <mergeCells count="9">
    <mergeCell ref="N14:P14"/>
    <mergeCell ref="N15:P15"/>
    <mergeCell ref="N18:P18"/>
    <mergeCell ref="N24:P24"/>
    <mergeCell ref="N26:P26"/>
    <mergeCell ref="N21:P21"/>
    <mergeCell ref="N22:P22"/>
    <mergeCell ref="N19:P19"/>
    <mergeCell ref="N16:P16"/>
  </mergeCells>
  <phoneticPr fontId="0" type="noConversion"/>
  <conditionalFormatting sqref="N11">
    <cfRule type="expression" dxfId="1" priority="1" stopIfTrue="1">
      <formula>getekend=FALSE</formula>
    </cfRule>
  </conditionalFormatting>
  <conditionalFormatting sqref="N12">
    <cfRule type="expression" dxfId="0" priority="2" stopIfTrue="1">
      <formula>berekend=FALSE</formula>
    </cfRule>
  </conditionalFormatting>
  <pageMargins left="0.47" right="0.49" top="0.9" bottom="0.84" header="0.5" footer="0.5"/>
  <pageSetup paperSize="9" orientation="landscape" horizontalDpi="300" verticalDpi="300" r:id="rId1"/>
  <headerFooter alignWithMargins="0"/>
  <drawing r:id="rId2"/>
  <legacyDrawing r:id="rId3"/>
  <oleObjects>
    <mc:AlternateContent xmlns:mc="http://schemas.openxmlformats.org/markup-compatibility/2006">
      <mc:Choice Requires="x14">
        <oleObject progId="Equation.3" shapeId="2058" r:id="rId4">
          <objectPr defaultSize="0" autoPict="0" r:id="rId5">
            <anchor moveWithCells="1">
              <from>
                <xdr:col>13</xdr:col>
                <xdr:colOff>38100</xdr:colOff>
                <xdr:row>22</xdr:row>
                <xdr:rowOff>47625</xdr:rowOff>
              </from>
              <to>
                <xdr:col>15</xdr:col>
                <xdr:colOff>381000</xdr:colOff>
                <xdr:row>24</xdr:row>
                <xdr:rowOff>104775</xdr:rowOff>
              </to>
            </anchor>
          </objectPr>
        </oleObject>
      </mc:Choice>
      <mc:Fallback>
        <oleObject progId="Equation.3" shapeId="2058" r:id="rId4"/>
      </mc:Fallback>
    </mc:AlternateContent>
  </oleObjects>
  <controls>
    <mc:AlternateContent xmlns:mc="http://schemas.openxmlformats.org/markup-compatibility/2006">
      <mc:Choice Requires="x14">
        <control shapeId="2050" r:id="rId6" name="SpinButton1">
          <controlPr defaultSize="0" print="0" autoLine="0" linkedCell="P4" r:id="rId7">
            <anchor moveWithCells="1">
              <from>
                <xdr:col>13</xdr:col>
                <xdr:colOff>0</xdr:colOff>
                <xdr:row>3</xdr:row>
                <xdr:rowOff>0</xdr:rowOff>
              </from>
              <to>
                <xdr:col>13</xdr:col>
                <xdr:colOff>609600</xdr:colOff>
                <xdr:row>4</xdr:row>
                <xdr:rowOff>0</xdr:rowOff>
              </to>
            </anchor>
          </controlPr>
        </control>
      </mc:Choice>
      <mc:Fallback>
        <control shapeId="2050" r:id="rId6" name="SpinButton1"/>
      </mc:Fallback>
    </mc:AlternateContent>
    <mc:AlternateContent xmlns:mc="http://schemas.openxmlformats.org/markup-compatibility/2006">
      <mc:Choice Requires="x14">
        <control shapeId="2051" r:id="rId8" name="SpinButton2">
          <controlPr defaultSize="0" print="0" autoLine="0" linkedCell="P3" r:id="rId9">
            <anchor moveWithCells="1">
              <from>
                <xdr:col>13</xdr:col>
                <xdr:colOff>0</xdr:colOff>
                <xdr:row>2</xdr:row>
                <xdr:rowOff>0</xdr:rowOff>
              </from>
              <to>
                <xdr:col>13</xdr:col>
                <xdr:colOff>609600</xdr:colOff>
                <xdr:row>3</xdr:row>
                <xdr:rowOff>0</xdr:rowOff>
              </to>
            </anchor>
          </controlPr>
        </control>
      </mc:Choice>
      <mc:Fallback>
        <control shapeId="2051" r:id="rId8" name="SpinButton2"/>
      </mc:Fallback>
    </mc:AlternateContent>
    <mc:AlternateContent xmlns:mc="http://schemas.openxmlformats.org/markup-compatibility/2006">
      <mc:Choice Requires="x14">
        <control shapeId="2052" r:id="rId10" name="SpinButton3">
          <controlPr defaultSize="0" print="0" autoLine="0" linkedCell="P2" r:id="rId9">
            <anchor moveWithCells="1">
              <from>
                <xdr:col>13</xdr:col>
                <xdr:colOff>0</xdr:colOff>
                <xdr:row>1</xdr:row>
                <xdr:rowOff>0</xdr:rowOff>
              </from>
              <to>
                <xdr:col>13</xdr:col>
                <xdr:colOff>609600</xdr:colOff>
                <xdr:row>2</xdr:row>
                <xdr:rowOff>0</xdr:rowOff>
              </to>
            </anchor>
          </controlPr>
        </control>
      </mc:Choice>
      <mc:Fallback>
        <control shapeId="2052" r:id="rId10" name="SpinButton3"/>
      </mc:Fallback>
    </mc:AlternateContent>
    <mc:AlternateContent xmlns:mc="http://schemas.openxmlformats.org/markup-compatibility/2006">
      <mc:Choice Requires="x14">
        <control shapeId="2053" r:id="rId11" name="OptionButton1">
          <controlPr defaultSize="0" autoLine="0" linkedCell="L11" r:id="rId12">
            <anchor moveWithCells="1">
              <from>
                <xdr:col>14</xdr:col>
                <xdr:colOff>0</xdr:colOff>
                <xdr:row>10</xdr:row>
                <xdr:rowOff>0</xdr:rowOff>
              </from>
              <to>
                <xdr:col>14</xdr:col>
                <xdr:colOff>161925</xdr:colOff>
                <xdr:row>11</xdr:row>
                <xdr:rowOff>0</xdr:rowOff>
              </to>
            </anchor>
          </controlPr>
        </control>
      </mc:Choice>
      <mc:Fallback>
        <control shapeId="2053" r:id="rId11" name="OptionButton1"/>
      </mc:Fallback>
    </mc:AlternateContent>
    <mc:AlternateContent xmlns:mc="http://schemas.openxmlformats.org/markup-compatibility/2006">
      <mc:Choice Requires="x14">
        <control shapeId="2054" r:id="rId13" name="OptionButton2">
          <controlPr defaultSize="0" autoLine="0" linkedCell="L12" r:id="rId14">
            <anchor moveWithCells="1">
              <from>
                <xdr:col>14</xdr:col>
                <xdr:colOff>0</xdr:colOff>
                <xdr:row>11</xdr:row>
                <xdr:rowOff>0</xdr:rowOff>
              </from>
              <to>
                <xdr:col>14</xdr:col>
                <xdr:colOff>161925</xdr:colOff>
                <xdr:row>12</xdr:row>
                <xdr:rowOff>0</xdr:rowOff>
              </to>
            </anchor>
          </controlPr>
        </control>
      </mc:Choice>
      <mc:Fallback>
        <control shapeId="2054" r:id="rId13" name="OptionButton2"/>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O28"/>
  <sheetViews>
    <sheetView workbookViewId="0">
      <selection activeCell="J19" sqref="J19"/>
    </sheetView>
  </sheetViews>
  <sheetFormatPr defaultRowHeight="12.75" x14ac:dyDescent="0.2"/>
  <cols>
    <col min="2" max="2" width="6.140625" style="3" customWidth="1"/>
    <col min="3" max="3" width="5.5703125" style="3" bestFit="1" customWidth="1"/>
    <col min="4" max="4" width="5.42578125" customWidth="1"/>
    <col min="5" max="6" width="5.5703125" style="3" bestFit="1" customWidth="1"/>
    <col min="7" max="7" width="5" customWidth="1"/>
  </cols>
  <sheetData>
    <row r="1" spans="1:15" x14ac:dyDescent="0.2">
      <c r="C1" s="5" t="s">
        <v>3</v>
      </c>
      <c r="D1">
        <f>krachten!P2</f>
        <v>350</v>
      </c>
      <c r="E1" s="3" t="s">
        <v>1</v>
      </c>
      <c r="F1" s="5" t="s">
        <v>4</v>
      </c>
      <c r="G1">
        <f>krachten!P4</f>
        <v>66</v>
      </c>
      <c r="H1" t="s">
        <v>11</v>
      </c>
      <c r="I1" s="1">
        <f>PI()/180</f>
        <v>1.7453292519943295E-2</v>
      </c>
      <c r="K1" t="s">
        <v>19</v>
      </c>
      <c r="L1">
        <v>15</v>
      </c>
      <c r="N1" t="s">
        <v>20</v>
      </c>
      <c r="O1">
        <v>25</v>
      </c>
    </row>
    <row r="2" spans="1:15" x14ac:dyDescent="0.2">
      <c r="C2" s="5" t="s">
        <v>2</v>
      </c>
      <c r="D2">
        <f>krachten!P3</f>
        <v>420</v>
      </c>
      <c r="E2" s="3" t="s">
        <v>1</v>
      </c>
    </row>
    <row r="4" spans="1:15" x14ac:dyDescent="0.2">
      <c r="A4" t="s">
        <v>0</v>
      </c>
      <c r="B4" s="3">
        <v>0</v>
      </c>
      <c r="C4" s="3">
        <f>IF(berekend=TRUE,-2,0)</f>
        <v>0</v>
      </c>
      <c r="H4" s="3">
        <f>IF(berekend=FALSE,B9,0)</f>
        <v>170.82939009183607</v>
      </c>
      <c r="I4" s="3">
        <f>IF(berekend=FALSE,C9,0)</f>
        <v>383.68909220989235</v>
      </c>
      <c r="K4" s="3">
        <f>B5</f>
        <v>350</v>
      </c>
      <c r="L4" s="3">
        <f>C5</f>
        <v>0</v>
      </c>
      <c r="N4" s="3">
        <f>B5</f>
        <v>350</v>
      </c>
      <c r="O4" s="3">
        <f>C5</f>
        <v>0</v>
      </c>
    </row>
    <row r="5" spans="1:15" x14ac:dyDescent="0.2">
      <c r="B5" s="3">
        <f>Fa</f>
        <v>350</v>
      </c>
      <c r="C5" s="3">
        <f>IF(berekend=TRUE,-2,0)</f>
        <v>0</v>
      </c>
      <c r="H5">
        <f>IF(berekend=FALSE,x,0)</f>
        <v>520.8293900918361</v>
      </c>
      <c r="I5">
        <f>IF(berekend=FALSE,y,0)</f>
        <v>383.68909220989235</v>
      </c>
      <c r="K5">
        <f>SIGN(Fa)*(K4-pijl*COS((0-hoek)*deg))</f>
        <v>336.40538319445022</v>
      </c>
      <c r="L5">
        <f>SIGN(Fa)*(L4-pijl*SIN((0-hoek)*deg))</f>
        <v>6.3392739261104918</v>
      </c>
      <c r="N5">
        <f>SIGN(Fa)*(N4-pijl*COS((0+hoek)*deg))</f>
        <v>336.40538319445022</v>
      </c>
      <c r="O5">
        <f>SIGN(Fa)*(O4-pijl*SIN((0+hoek)*deg))</f>
        <v>-6.3392739261104918</v>
      </c>
    </row>
    <row r="8" spans="1:15" x14ac:dyDescent="0.2">
      <c r="A8" t="s">
        <v>5</v>
      </c>
      <c r="B8" s="3">
        <v>0</v>
      </c>
      <c r="C8" s="3">
        <v>0</v>
      </c>
      <c r="K8" s="3">
        <f>B9</f>
        <v>170.82939009183607</v>
      </c>
      <c r="L8" s="3">
        <f>C9</f>
        <v>383.68909220989235</v>
      </c>
      <c r="N8" s="3">
        <f>B9</f>
        <v>170.82939009183607</v>
      </c>
      <c r="O8" s="3">
        <f>C9</f>
        <v>383.68909220989235</v>
      </c>
    </row>
    <row r="9" spans="1:15" x14ac:dyDescent="0.2">
      <c r="B9" s="3">
        <f>Fb*COS(a*deg)</f>
        <v>170.82939009183607</v>
      </c>
      <c r="C9" s="3">
        <f>Fb*SIN(a*deg)</f>
        <v>383.68909220989235</v>
      </c>
      <c r="K9">
        <f>SIGN(Fb)*(K8-pijl*COS((a-hoek)*deg))</f>
        <v>159.5087463884945</v>
      </c>
      <c r="L9">
        <f>SIGN(Fb)*(L8-pijl*SIN((a-hoek)*deg))</f>
        <v>373.84820677503473</v>
      </c>
      <c r="N9">
        <f>SIGN(Fb)*(N8-pijl*COS((a+hoek)*deg))</f>
        <v>171.09117618839534</v>
      </c>
      <c r="O9">
        <f>SIGN(Fb)*(O8-pijl*SIN((a+hoek)*deg))</f>
        <v>368.69137678254646</v>
      </c>
    </row>
    <row r="12" spans="1:15" x14ac:dyDescent="0.2">
      <c r="A12" t="s">
        <v>6</v>
      </c>
      <c r="B12" s="3">
        <v>0</v>
      </c>
      <c r="C12" s="3">
        <v>0</v>
      </c>
      <c r="E12" s="3">
        <f>IF(berekend=TRUE,B9,0)</f>
        <v>0</v>
      </c>
      <c r="F12" s="3">
        <f>IF(berekend=TRUE,C9,0)</f>
        <v>0</v>
      </c>
      <c r="K12" s="3">
        <f>B13</f>
        <v>0</v>
      </c>
      <c r="L12" s="3">
        <f>C13</f>
        <v>0</v>
      </c>
      <c r="N12" s="3">
        <f>B13</f>
        <v>0</v>
      </c>
      <c r="O12" s="3">
        <f>C13</f>
        <v>0</v>
      </c>
    </row>
    <row r="13" spans="1:15" x14ac:dyDescent="0.2">
      <c r="B13" s="3">
        <f>IF(berekend=TRUE,B9,0)</f>
        <v>0</v>
      </c>
      <c r="C13" s="3">
        <v>0</v>
      </c>
      <c r="E13" s="3">
        <f>IF(berekend=TRUE,B9,0)</f>
        <v>0</v>
      </c>
      <c r="F13" s="3">
        <f>E8</f>
        <v>0</v>
      </c>
      <c r="K13">
        <f>SIGN(Fbh)*(K12-pijl*COS((0-hoek)*deg))</f>
        <v>0</v>
      </c>
      <c r="L13">
        <f>SIGN(Fbh)*(L12-pijl*SIN((0-hoek)*deg))</f>
        <v>0</v>
      </c>
      <c r="N13">
        <f>SIGN(Fbh)*(N12-pijl*COS((0+hoek)*deg))</f>
        <v>0</v>
      </c>
      <c r="O13">
        <f>SIGN(Fbh)*(O12-pijl*SIN((0+hoek)*deg))</f>
        <v>0</v>
      </c>
    </row>
    <row r="15" spans="1:15" x14ac:dyDescent="0.2">
      <c r="A15" t="s">
        <v>7</v>
      </c>
      <c r="B15" s="3">
        <v>0</v>
      </c>
      <c r="C15" s="3">
        <v>0</v>
      </c>
      <c r="E15" s="3">
        <f>IF(berekend=TRUE,B9,0)</f>
        <v>0</v>
      </c>
      <c r="F15" s="3">
        <f>IF(berekend=TRUE,C9,0)</f>
        <v>0</v>
      </c>
      <c r="K15" s="3">
        <f>B16</f>
        <v>0</v>
      </c>
      <c r="L15" s="3">
        <f>C16</f>
        <v>0</v>
      </c>
      <c r="N15" s="3">
        <f>B16</f>
        <v>0</v>
      </c>
      <c r="O15" s="3">
        <f>C16</f>
        <v>0</v>
      </c>
    </row>
    <row r="16" spans="1:15" x14ac:dyDescent="0.2">
      <c r="B16" s="3">
        <f>C8</f>
        <v>0</v>
      </c>
      <c r="C16" s="3">
        <f>IF(berekend=TRUE,C9,0)</f>
        <v>0</v>
      </c>
      <c r="E16" s="3">
        <v>0</v>
      </c>
      <c r="F16" s="3">
        <f>IF(berekend=TRUE,C9,0)</f>
        <v>0</v>
      </c>
      <c r="K16">
        <f>SIGN(Fbv)*(K15-pijl*COS((90-hoek)*deg))</f>
        <v>0</v>
      </c>
      <c r="L16">
        <f>SIGN(Fbv)*(L15-pijl*SIN((90-hoek)*deg))</f>
        <v>0</v>
      </c>
      <c r="N16">
        <f>SIGN(Fbv)*(N15-pijl*COS((90+hoek)*deg))</f>
        <v>0</v>
      </c>
      <c r="O16">
        <f>SIGN(Fbv)*(O15-pijl*SIN((90+hoek)*deg))</f>
        <v>0</v>
      </c>
    </row>
    <row r="19" spans="1:15" x14ac:dyDescent="0.2">
      <c r="A19" t="s">
        <v>8</v>
      </c>
      <c r="B19" s="3">
        <v>0</v>
      </c>
      <c r="C19" s="3">
        <v>0</v>
      </c>
      <c r="E19" s="3">
        <v>0</v>
      </c>
      <c r="F19" s="3">
        <f>C20+2</f>
        <v>2</v>
      </c>
    </row>
    <row r="20" spans="1:15" x14ac:dyDescent="0.2">
      <c r="B20" s="3">
        <v>0</v>
      </c>
      <c r="C20" s="3">
        <f>IF(berekend=TRUE,C9,0)</f>
        <v>0</v>
      </c>
      <c r="E20" s="3">
        <f>IF(berekend=TRUE,Fh,0)</f>
        <v>0</v>
      </c>
      <c r="F20" s="3">
        <f>C20+2</f>
        <v>2</v>
      </c>
    </row>
    <row r="23" spans="1:15" x14ac:dyDescent="0.2">
      <c r="A23" t="s">
        <v>9</v>
      </c>
      <c r="B23" s="3">
        <f>IF(berekend=TRUE,B5,0)</f>
        <v>0</v>
      </c>
      <c r="C23" s="3">
        <v>-2</v>
      </c>
      <c r="E23" s="3">
        <f>IF(berekend=TRUE,Fh,0)</f>
        <v>0</v>
      </c>
      <c r="F23" s="3">
        <v>0</v>
      </c>
    </row>
    <row r="24" spans="1:15" x14ac:dyDescent="0.2">
      <c r="B24" s="3">
        <f>IF(berekend=TRUE,B5+B9,0)</f>
        <v>0</v>
      </c>
      <c r="C24" s="3">
        <v>-2</v>
      </c>
      <c r="E24" s="3">
        <f>IF(berekend=TRUE,Fh,0)</f>
        <v>0</v>
      </c>
      <c r="F24" s="3">
        <f>Fv</f>
        <v>0</v>
      </c>
    </row>
    <row r="27" spans="1:15" x14ac:dyDescent="0.2">
      <c r="A27" t="s">
        <v>10</v>
      </c>
      <c r="B27" s="3">
        <v>0</v>
      </c>
      <c r="C27" s="3">
        <v>0</v>
      </c>
      <c r="K27" s="3">
        <f>B28</f>
        <v>520.8293900918361</v>
      </c>
      <c r="L27" s="3">
        <f>C28</f>
        <v>383.68909220989235</v>
      </c>
      <c r="N27" s="3">
        <f>B28</f>
        <v>520.8293900918361</v>
      </c>
      <c r="O27" s="3">
        <f>C28</f>
        <v>383.68909220989235</v>
      </c>
    </row>
    <row r="28" spans="1:15" x14ac:dyDescent="0.2">
      <c r="B28" s="3">
        <f>B5+B9</f>
        <v>520.8293900918361</v>
      </c>
      <c r="C28" s="3">
        <f>C9</f>
        <v>383.68909220989235</v>
      </c>
      <c r="K28">
        <f>SIGN(Fr)*(K27-pijl*COS((_c-hoek)*deg))</f>
        <v>506.10498234012113</v>
      </c>
      <c r="L28">
        <f>SIGN(Fr)*(L27-pijl*SIN((_c-hoek)*deg))</f>
        <v>380.8269572792442</v>
      </c>
      <c r="N28">
        <f>SIGN(Fr)*(N27-pijl*COS((_c+hoek)*deg))</f>
        <v>513.55724578814102</v>
      </c>
      <c r="O28">
        <f>SIGN(Fr)*(O27-pijl*SIN((_c+hoek)*deg))</f>
        <v>370.56979660280143</v>
      </c>
    </row>
  </sheetData>
  <sheetProtection sheet="1" objects="1" scenarios="1"/>
  <phoneticPr fontId="0" type="noConversion"/>
  <pageMargins left="0.75" right="0.75" top="1" bottom="1" header="0.5" footer="0.5"/>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16</vt:i4>
      </vt:variant>
    </vt:vector>
  </HeadingPairs>
  <TitlesOfParts>
    <vt:vector size="19" baseType="lpstr">
      <vt:lpstr>Uitleg</vt:lpstr>
      <vt:lpstr>krachten</vt:lpstr>
      <vt:lpstr>Blad2</vt:lpstr>
      <vt:lpstr>_c</vt:lpstr>
      <vt:lpstr>a</vt:lpstr>
      <vt:lpstr>berekend</vt:lpstr>
      <vt:lpstr>deg</vt:lpstr>
      <vt:lpstr>Fa</vt:lpstr>
      <vt:lpstr>Fb</vt:lpstr>
      <vt:lpstr>Fbh</vt:lpstr>
      <vt:lpstr>Fbv</vt:lpstr>
      <vt:lpstr>Fh</vt:lpstr>
      <vt:lpstr>Fr</vt:lpstr>
      <vt:lpstr>Fv</vt:lpstr>
      <vt:lpstr>getekend</vt:lpstr>
      <vt:lpstr>hoek</vt:lpstr>
      <vt:lpstr>pijl</vt:lpstr>
      <vt:lpstr>x</vt:lpstr>
      <vt:lpstr>y</vt:lpstr>
    </vt:vector>
  </TitlesOfParts>
  <Company>privé</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Harkema</dc:creator>
  <cp:lastModifiedBy>jaap</cp:lastModifiedBy>
  <cp:lastPrinted>2002-11-08T21:52:56Z</cp:lastPrinted>
  <dcterms:created xsi:type="dcterms:W3CDTF">2002-11-06T00:33:03Z</dcterms:created>
  <dcterms:modified xsi:type="dcterms:W3CDTF">2015-08-26T16:45:55Z</dcterms:modified>
</cp:coreProperties>
</file>